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herriot\commun\DEC\DEC-22\CIRCULAIRES BTS LILLE\SESSION 2024\ERA\"/>
    </mc:Choice>
  </mc:AlternateContent>
  <bookViews>
    <workbookView xWindow="0" yWindow="0" windowWidth="19200" windowHeight="5970"/>
  </bookViews>
  <sheets>
    <sheet name="Soutenance orale" sheetId="2" r:id="rId1"/>
    <sheet name="Note finale 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3" i="2" l="1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6" i="2"/>
  <c r="T47" i="2"/>
  <c r="T48" i="2"/>
  <c r="T49" i="2"/>
  <c r="T50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16" i="2"/>
  <c r="T17" i="2"/>
  <c r="T18" i="2"/>
  <c r="T19" i="2"/>
  <c r="T20" i="2"/>
  <c r="T21" i="2"/>
  <c r="T15" i="2"/>
  <c r="J52" i="2"/>
  <c r="J53" i="2"/>
  <c r="J54" i="2"/>
  <c r="T86" i="2" l="1"/>
  <c r="O69" i="2"/>
  <c r="O16" i="2"/>
  <c r="O15" i="2"/>
  <c r="O55" i="2"/>
  <c r="N70" i="2" l="1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69" i="2"/>
  <c r="N16" i="2"/>
  <c r="N17" i="2"/>
  <c r="N18" i="2"/>
  <c r="N19" i="2"/>
  <c r="N20" i="2"/>
  <c r="N21" i="2"/>
  <c r="N15" i="2"/>
  <c r="N23" i="2" l="1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51" i="2"/>
  <c r="S51" i="2"/>
  <c r="G15" i="4"/>
  <c r="J51" i="2" l="1"/>
  <c r="M51" i="2"/>
  <c r="S70" i="2"/>
  <c r="J70" i="2" s="1"/>
  <c r="R70" i="2" s="1"/>
  <c r="S71" i="2"/>
  <c r="J71" i="2" s="1"/>
  <c r="S72" i="2"/>
  <c r="S73" i="2"/>
  <c r="S74" i="2"/>
  <c r="J74" i="2" s="1"/>
  <c r="S75" i="2"/>
  <c r="M75" i="2" s="1"/>
  <c r="S76" i="2"/>
  <c r="S77" i="2"/>
  <c r="J77" i="2" s="1"/>
  <c r="S78" i="2"/>
  <c r="S79" i="2"/>
  <c r="J79" i="2" s="1"/>
  <c r="S80" i="2"/>
  <c r="S81" i="2"/>
  <c r="S82" i="2"/>
  <c r="S83" i="2"/>
  <c r="J83" i="2" s="1"/>
  <c r="S84" i="2"/>
  <c r="S85" i="2"/>
  <c r="J85" i="2" s="1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S69" i="2"/>
  <c r="J69" i="2" s="1"/>
  <c r="Q69" i="2"/>
  <c r="P69" i="2"/>
  <c r="S56" i="2"/>
  <c r="S57" i="2"/>
  <c r="S58" i="2"/>
  <c r="S59" i="2"/>
  <c r="S60" i="2"/>
  <c r="S61" i="2"/>
  <c r="S62" i="2"/>
  <c r="S63" i="2"/>
  <c r="S64" i="2"/>
  <c r="S65" i="2"/>
  <c r="S66" i="2"/>
  <c r="S67" i="2"/>
  <c r="Q56" i="2"/>
  <c r="Q57" i="2"/>
  <c r="Q58" i="2"/>
  <c r="Q59" i="2"/>
  <c r="Q60" i="2"/>
  <c r="Q61" i="2"/>
  <c r="Q62" i="2"/>
  <c r="Q63" i="2"/>
  <c r="Q64" i="2"/>
  <c r="Q65" i="2"/>
  <c r="Q66" i="2"/>
  <c r="Q67" i="2"/>
  <c r="O56" i="2"/>
  <c r="O57" i="2"/>
  <c r="O58" i="2"/>
  <c r="O59" i="2"/>
  <c r="O60" i="2"/>
  <c r="O61" i="2"/>
  <c r="O62" i="2"/>
  <c r="O63" i="2"/>
  <c r="O64" i="2"/>
  <c r="O65" i="2"/>
  <c r="J65" i="2" s="1"/>
  <c r="O66" i="2"/>
  <c r="O67" i="2"/>
  <c r="N56" i="2"/>
  <c r="P56" i="2" s="1"/>
  <c r="N57" i="2"/>
  <c r="P57" i="2" s="1"/>
  <c r="N58" i="2"/>
  <c r="P58" i="2" s="1"/>
  <c r="N59" i="2"/>
  <c r="P59" i="2" s="1"/>
  <c r="N60" i="2"/>
  <c r="P60" i="2" s="1"/>
  <c r="N61" i="2"/>
  <c r="P61" i="2" s="1"/>
  <c r="N62" i="2"/>
  <c r="P62" i="2" s="1"/>
  <c r="N63" i="2"/>
  <c r="P63" i="2" s="1"/>
  <c r="N64" i="2"/>
  <c r="P64" i="2" s="1"/>
  <c r="N65" i="2"/>
  <c r="P65" i="2" s="1"/>
  <c r="N66" i="2"/>
  <c r="P66" i="2" s="1"/>
  <c r="N67" i="2"/>
  <c r="P67" i="2" s="1"/>
  <c r="S55" i="2"/>
  <c r="J55" i="2" s="1"/>
  <c r="Q55" i="2"/>
  <c r="N55" i="2"/>
  <c r="P55" i="2" s="1"/>
  <c r="S47" i="2"/>
  <c r="S48" i="2"/>
  <c r="S49" i="2"/>
  <c r="S50" i="2"/>
  <c r="Q47" i="2"/>
  <c r="Q48" i="2"/>
  <c r="Q49" i="2"/>
  <c r="Q50" i="2"/>
  <c r="O47" i="2"/>
  <c r="O48" i="2"/>
  <c r="O49" i="2"/>
  <c r="O50" i="2"/>
  <c r="N47" i="2"/>
  <c r="P47" i="2" s="1"/>
  <c r="N48" i="2"/>
  <c r="P48" i="2" s="1"/>
  <c r="N49" i="2"/>
  <c r="P49" i="2" s="1"/>
  <c r="N50" i="2"/>
  <c r="P50" i="2" s="1"/>
  <c r="S46" i="2"/>
  <c r="Q46" i="2"/>
  <c r="O46" i="2"/>
  <c r="N46" i="2"/>
  <c r="P46" i="2" s="1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N24" i="2"/>
  <c r="P24" i="2" s="1"/>
  <c r="N25" i="2"/>
  <c r="P25" i="2" s="1"/>
  <c r="N26" i="2"/>
  <c r="P26" i="2" s="1"/>
  <c r="N27" i="2"/>
  <c r="P27" i="2" s="1"/>
  <c r="N28" i="2"/>
  <c r="P28" i="2" s="1"/>
  <c r="N29" i="2"/>
  <c r="P29" i="2" s="1"/>
  <c r="N30" i="2"/>
  <c r="P30" i="2" s="1"/>
  <c r="N31" i="2"/>
  <c r="P31" i="2" s="1"/>
  <c r="N32" i="2"/>
  <c r="P32" i="2" s="1"/>
  <c r="N33" i="2"/>
  <c r="P33" i="2" s="1"/>
  <c r="N34" i="2"/>
  <c r="P34" i="2" s="1"/>
  <c r="N35" i="2"/>
  <c r="P35" i="2" s="1"/>
  <c r="N36" i="2"/>
  <c r="P36" i="2" s="1"/>
  <c r="N37" i="2"/>
  <c r="P37" i="2" s="1"/>
  <c r="N38" i="2"/>
  <c r="P38" i="2" s="1"/>
  <c r="N39" i="2"/>
  <c r="P39" i="2" s="1"/>
  <c r="N40" i="2"/>
  <c r="P40" i="2" s="1"/>
  <c r="N41" i="2"/>
  <c r="P41" i="2" s="1"/>
  <c r="N42" i="2"/>
  <c r="P42" i="2" s="1"/>
  <c r="N43" i="2"/>
  <c r="P43" i="2" s="1"/>
  <c r="N44" i="2"/>
  <c r="P44" i="2" s="1"/>
  <c r="S23" i="2"/>
  <c r="Q23" i="2"/>
  <c r="O23" i="2"/>
  <c r="P23" i="2"/>
  <c r="O17" i="2"/>
  <c r="O18" i="2"/>
  <c r="O19" i="2"/>
  <c r="O20" i="2"/>
  <c r="O21" i="2"/>
  <c r="J21" i="2" s="1"/>
  <c r="S16" i="2"/>
  <c r="J16" i="2" s="1"/>
  <c r="S17" i="2"/>
  <c r="S18" i="2"/>
  <c r="S19" i="2"/>
  <c r="S20" i="2"/>
  <c r="S21" i="2"/>
  <c r="S15" i="2"/>
  <c r="J31" i="2" l="1"/>
  <c r="J43" i="2"/>
  <c r="J42" i="2"/>
  <c r="R42" i="2" s="1"/>
  <c r="J39" i="2"/>
  <c r="R39" i="2" s="1"/>
  <c r="J38" i="2"/>
  <c r="J35" i="2"/>
  <c r="J34" i="2"/>
  <c r="J30" i="2"/>
  <c r="R30" i="2" s="1"/>
  <c r="J27" i="2"/>
  <c r="J18" i="2"/>
  <c r="M60" i="2"/>
  <c r="J60" i="2"/>
  <c r="R60" i="2" s="1"/>
  <c r="J67" i="2"/>
  <c r="R67" i="2" s="1"/>
  <c r="M59" i="2"/>
  <c r="J59" i="2"/>
  <c r="J20" i="2"/>
  <c r="J41" i="2"/>
  <c r="R41" i="2" s="1"/>
  <c r="J37" i="2"/>
  <c r="R37" i="2" s="1"/>
  <c r="J33" i="2"/>
  <c r="R33" i="2" s="1"/>
  <c r="J29" i="2"/>
  <c r="R29" i="2" s="1"/>
  <c r="J25" i="2"/>
  <c r="R25" i="2" s="1"/>
  <c r="M50" i="2"/>
  <c r="J50" i="2"/>
  <c r="M66" i="2"/>
  <c r="J66" i="2"/>
  <c r="R66" i="2" s="1"/>
  <c r="M62" i="2"/>
  <c r="J62" i="2"/>
  <c r="J58" i="2"/>
  <c r="R58" i="2" s="1"/>
  <c r="J48" i="2"/>
  <c r="R48" i="2" s="1"/>
  <c r="M64" i="2"/>
  <c r="J64" i="2"/>
  <c r="R64" i="2" s="1"/>
  <c r="J56" i="2"/>
  <c r="R56" i="2" s="1"/>
  <c r="M47" i="2"/>
  <c r="J47" i="2"/>
  <c r="R47" i="2" s="1"/>
  <c r="J63" i="2"/>
  <c r="R63" i="2" s="1"/>
  <c r="R85" i="2"/>
  <c r="J82" i="2"/>
  <c r="R82" i="2" s="1"/>
  <c r="J19" i="2"/>
  <c r="J23" i="2"/>
  <c r="R23" i="2" s="1"/>
  <c r="J44" i="2"/>
  <c r="R44" i="2" s="1"/>
  <c r="J40" i="2"/>
  <c r="R40" i="2" s="1"/>
  <c r="J36" i="2"/>
  <c r="J32" i="2"/>
  <c r="R32" i="2" s="1"/>
  <c r="J28" i="2"/>
  <c r="R28" i="2" s="1"/>
  <c r="J24" i="2"/>
  <c r="R24" i="2" s="1"/>
  <c r="J46" i="2"/>
  <c r="J49" i="2"/>
  <c r="R49" i="2" s="1"/>
  <c r="M61" i="2"/>
  <c r="J61" i="2"/>
  <c r="M57" i="2"/>
  <c r="J57" i="2"/>
  <c r="R57" i="2" s="1"/>
  <c r="R83" i="2"/>
  <c r="J81" i="2"/>
  <c r="R81" i="2" s="1"/>
  <c r="J84" i="2"/>
  <c r="R84" i="2" s="1"/>
  <c r="J80" i="2"/>
  <c r="R80" i="2" s="1"/>
  <c r="J26" i="2"/>
  <c r="R26" i="2" s="1"/>
  <c r="R74" i="2"/>
  <c r="J73" i="2"/>
  <c r="R73" i="2" s="1"/>
  <c r="J72" i="2"/>
  <c r="R72" i="2" s="1"/>
  <c r="J17" i="2"/>
  <c r="R17" i="2" s="1"/>
  <c r="J78" i="2"/>
  <c r="R78" i="2" s="1"/>
  <c r="J76" i="2"/>
  <c r="R76" i="2" s="1"/>
  <c r="R77" i="2"/>
  <c r="J75" i="2"/>
  <c r="R75" i="2" s="1"/>
  <c r="R79" i="2"/>
  <c r="M65" i="2"/>
  <c r="R71" i="2"/>
  <c r="O45" i="2"/>
  <c r="R27" i="2"/>
  <c r="M74" i="2"/>
  <c r="M82" i="2"/>
  <c r="M78" i="2"/>
  <c r="M38" i="2"/>
  <c r="M34" i="2"/>
  <c r="M37" i="2"/>
  <c r="M33" i="2"/>
  <c r="M29" i="2"/>
  <c r="M70" i="2"/>
  <c r="M69" i="2"/>
  <c r="R55" i="2"/>
  <c r="M49" i="2"/>
  <c r="M27" i="2"/>
  <c r="M17" i="2"/>
  <c r="M19" i="2"/>
  <c r="M18" i="2"/>
  <c r="M16" i="2"/>
  <c r="M15" i="2"/>
  <c r="M85" i="2"/>
  <c r="M81" i="2"/>
  <c r="M77" i="2"/>
  <c r="M73" i="2"/>
  <c r="M84" i="2"/>
  <c r="M80" i="2"/>
  <c r="M76" i="2"/>
  <c r="M72" i="2"/>
  <c r="M83" i="2"/>
  <c r="M79" i="2"/>
  <c r="M71" i="2"/>
  <c r="R61" i="2"/>
  <c r="R46" i="2"/>
  <c r="M56" i="2"/>
  <c r="R62" i="2"/>
  <c r="M25" i="2"/>
  <c r="M39" i="2"/>
  <c r="R31" i="2"/>
  <c r="M30" i="2"/>
  <c r="M21" i="2"/>
  <c r="R20" i="2"/>
  <c r="R16" i="2"/>
  <c r="R69" i="2"/>
  <c r="M63" i="2"/>
  <c r="M67" i="2"/>
  <c r="R65" i="2"/>
  <c r="R59" i="2"/>
  <c r="M58" i="2"/>
  <c r="M55" i="2"/>
  <c r="M46" i="2"/>
  <c r="M48" i="2"/>
  <c r="R50" i="2"/>
  <c r="M44" i="2"/>
  <c r="M43" i="2"/>
  <c r="M41" i="2"/>
  <c r="M40" i="2"/>
  <c r="R38" i="2"/>
  <c r="R36" i="2"/>
  <c r="M35" i="2"/>
  <c r="M32" i="2"/>
  <c r="M31" i="2"/>
  <c r="M28" i="2"/>
  <c r="M24" i="2"/>
  <c r="M23" i="2"/>
  <c r="R43" i="2"/>
  <c r="M42" i="2"/>
  <c r="M36" i="2"/>
  <c r="R35" i="2"/>
  <c r="R34" i="2"/>
  <c r="M26" i="2"/>
  <c r="R21" i="2"/>
  <c r="M20" i="2"/>
  <c r="R19" i="2"/>
  <c r="R18" i="2"/>
  <c r="J15" i="2"/>
  <c r="R15" i="2" s="1"/>
  <c r="Q22" i="2"/>
  <c r="O68" i="2"/>
  <c r="Q68" i="2"/>
  <c r="Q45" i="2"/>
  <c r="O22" i="2"/>
  <c r="O14" i="2"/>
  <c r="N14" i="2" s="1"/>
  <c r="Q16" i="2"/>
  <c r="Q17" i="2"/>
  <c r="Q18" i="2"/>
  <c r="Q19" i="2"/>
  <c r="Q20" i="2"/>
  <c r="Q21" i="2"/>
  <c r="P16" i="2"/>
  <c r="P17" i="2"/>
  <c r="P18" i="2"/>
  <c r="P19" i="2"/>
  <c r="P20" i="2"/>
  <c r="P21" i="2"/>
  <c r="N45" i="2" l="1"/>
  <c r="J45" i="2"/>
  <c r="N22" i="2"/>
  <c r="J22" i="2"/>
  <c r="N68" i="2"/>
  <c r="J68" i="2"/>
  <c r="Q15" i="2"/>
  <c r="Q14" i="2" s="1"/>
  <c r="F86" i="2" s="1"/>
  <c r="R86" i="2"/>
  <c r="P15" i="2"/>
  <c r="F89" i="2" l="1"/>
  <c r="G13" i="4" s="1"/>
  <c r="G17" i="4" s="1"/>
  <c r="E20" i="4" s="1"/>
  <c r="O86" i="2" l="1"/>
  <c r="F87" i="2" s="1"/>
</calcChain>
</file>

<file path=xl/sharedStrings.xml><?xml version="1.0" encoding="utf-8"?>
<sst xmlns="http://schemas.openxmlformats.org/spreadsheetml/2006/main" count="174" uniqueCount="155">
  <si>
    <t>Date</t>
  </si>
  <si>
    <t>Signatures</t>
  </si>
  <si>
    <t>Noms des Evaluateurs</t>
  </si>
  <si>
    <t>Appréciation globale</t>
  </si>
  <si>
    <r>
      <t>ATTENTION</t>
    </r>
    <r>
      <rPr>
        <i/>
        <sz val="8"/>
        <color indexed="10"/>
        <rFont val="Arial"/>
        <family val="2"/>
      </rPr>
      <t xml:space="preserve">, si le symbole </t>
    </r>
    <r>
      <rPr>
        <sz val="8"/>
        <color indexed="10"/>
        <rFont val="Arial"/>
        <family val="2"/>
      </rPr>
      <t>◄</t>
    </r>
    <r>
      <rPr>
        <i/>
        <sz val="8"/>
        <color indexed="10"/>
        <rFont val="Arial"/>
        <family val="2"/>
      </rPr>
      <t xml:space="preserve"> apparait dans cette colonne c'est qu'il y a plus d'une valeur donnée à l'indicateur, il faut alors choisir laquelle retenir</t>
    </r>
  </si>
  <si>
    <t>* La note proposée, arrondie au demi point, est décidée par les membres des commissions de correction. L'harmnisation en précisera le cadre.</t>
  </si>
  <si>
    <t>Note x coefficient :</t>
  </si>
  <si>
    <t>/20</t>
  </si>
  <si>
    <t>Note sur 20 proposée au jury* :</t>
  </si>
  <si>
    <t xml:space="preserve"> /20</t>
  </si>
  <si>
    <t>Taux pondéré de compétences et indicateurs évaluables :</t>
  </si>
  <si>
    <t>Non</t>
  </si>
  <si>
    <r>
      <t xml:space="preserve">Indicateurs de performance                                                               </t>
    </r>
    <r>
      <rPr>
        <b/>
        <sz val="9"/>
        <rFont val="Arial"/>
        <family val="2"/>
      </rPr>
      <t xml:space="preserve"> Evaluables=</t>
    </r>
  </si>
  <si>
    <t>Compétences évaluées</t>
  </si>
  <si>
    <r>
      <t xml:space="preserve">Forme : </t>
    </r>
    <r>
      <rPr>
        <sz val="10"/>
        <rFont val="Arial"/>
        <family val="2"/>
      </rPr>
      <t xml:space="preserve"> Ponctuelle orale</t>
    </r>
  </si>
  <si>
    <t>Note brute</t>
  </si>
  <si>
    <t>/100</t>
  </si>
  <si>
    <t xml:space="preserve">Note brute sur 20 </t>
  </si>
  <si>
    <t>Note sur 20 proposée au jury</t>
  </si>
  <si>
    <r>
      <t xml:space="preserve">Etablissement:  </t>
    </r>
    <r>
      <rPr>
        <b/>
        <sz val="12"/>
        <color rgb="FFFF0000"/>
        <rFont val="Arial"/>
        <family val="2"/>
      </rPr>
      <t>à renseigner</t>
    </r>
  </si>
  <si>
    <r>
      <t xml:space="preserve">Nom Prénom du candidat: </t>
    </r>
    <r>
      <rPr>
        <b/>
        <sz val="12"/>
        <color rgb="FFFF0000"/>
        <rFont val="Arial"/>
        <family val="2"/>
      </rPr>
      <t xml:space="preserve">à renseigner </t>
    </r>
  </si>
  <si>
    <t>Identification</t>
  </si>
  <si>
    <t>C4-1. Assurer le suivi économique du chantier</t>
  </si>
  <si>
    <t>C4-2. Piloter l’action d’une équipe</t>
  </si>
  <si>
    <r>
      <t>Nature de l’épreuve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E62</t>
    </r>
    <r>
      <rPr>
        <sz val="10"/>
        <rFont val="Arial"/>
        <family val="2"/>
      </rPr>
      <t xml:space="preserve"> : </t>
    </r>
    <r>
      <rPr>
        <b/>
        <sz val="10"/>
        <rFont val="Arial"/>
        <family val="2"/>
      </rPr>
      <t>Suivi de la réalisation</t>
    </r>
  </si>
  <si>
    <r>
      <t>Unités :</t>
    </r>
    <r>
      <rPr>
        <sz val="10"/>
        <rFont val="Arial"/>
        <family val="2"/>
      </rPr>
      <t xml:space="preserve"> U62</t>
    </r>
  </si>
  <si>
    <t>Coefficient : 2</t>
  </si>
  <si>
    <r>
      <t xml:space="preserve">Durée : </t>
    </r>
    <r>
      <rPr>
        <sz val="10"/>
        <rFont val="Arial"/>
        <family val="2"/>
      </rPr>
      <t xml:space="preserve"> 30 minutes</t>
    </r>
  </si>
  <si>
    <t>Note proposée pour la soutenance orale</t>
  </si>
  <si>
    <t>/50</t>
  </si>
  <si>
    <t>Suivre le budget prévisionnel pour chaque prestation (lots…).</t>
  </si>
  <si>
    <t>L’outil de suivi budgétaire est renseigné.</t>
  </si>
  <si>
    <t xml:space="preserve">Le suivi dynamique des coûts est réalisé et un comparatif est établi. </t>
  </si>
  <si>
    <t xml:space="preserve">Les dépenses pour chaque prestation sont définies. </t>
  </si>
  <si>
    <r>
      <t>Les conditions de déclenchement des factures intermédiaires sont vérifiées.</t>
    </r>
    <r>
      <rPr>
        <b/>
        <sz val="10"/>
        <color theme="1"/>
        <rFont val="Arial"/>
        <family val="2"/>
      </rPr>
      <t xml:space="preserve"> </t>
    </r>
  </si>
  <si>
    <t>C4-1.1</t>
  </si>
  <si>
    <t>C4-1.2</t>
  </si>
  <si>
    <t>Réaliser le bilan des dépenses.</t>
  </si>
  <si>
    <t>Un document de synthèse regroupant l’ensemble des dépenses est rédigé.</t>
  </si>
  <si>
    <t>Renseigner la base de données de l’entreprise.</t>
  </si>
  <si>
    <t>C4-1.3</t>
  </si>
  <si>
    <t>Une analyse comparative entre le prévisionnel et le réalisé est établie.</t>
  </si>
  <si>
    <t>La base de données entreprise est complétée en fonction des informations collectées sur l’affaire traitée.</t>
  </si>
  <si>
    <t>C4-2.1</t>
  </si>
  <si>
    <t>Appliquer et faire appliquer les modes opératoires.</t>
  </si>
  <si>
    <t>Les procédures sont appréhendées.</t>
  </si>
  <si>
    <t>Les procédures sont respectées par les membres de l'équipe.</t>
  </si>
  <si>
    <t xml:space="preserve">Les travaux sont contrôlés et sont conformes aux prescriptions. </t>
  </si>
  <si>
    <t>Matérialiser le référentiel de l’ouvrage.</t>
  </si>
  <si>
    <t>C4-2.2</t>
  </si>
  <si>
    <t>Les différents référentiels (plans, axes, niveaux, nus,…) définis dans le plan d’implantation du projet sont matérialisés et validés.</t>
  </si>
  <si>
    <t>Les informations concernant les différents référentiels sont communiquées aux corps d’état concernés.</t>
  </si>
  <si>
    <t>Suivre l’avancement des travaux.</t>
  </si>
  <si>
    <t>C4-2.3</t>
  </si>
  <si>
    <t>L’avancement des travaux est constaté</t>
  </si>
  <si>
    <t>Les écarts entre le réalisé et le prévisionnel sont mesurés et analysés.</t>
  </si>
  <si>
    <t>Les données du dossier BIM sont renseignées.</t>
  </si>
  <si>
    <t>Les solutions de remédiation sont formalisées, transmises, connues et acceptées de tous.</t>
  </si>
  <si>
    <t>Adapter les moyens à l’évolution du chantier (humains, matériels).</t>
  </si>
  <si>
    <t>C4-2.4</t>
  </si>
  <si>
    <t>Les moyens supplémentaires sont prévus en temps utile.</t>
  </si>
  <si>
    <t>Les décisions sont prises en accord avec la hiérarchie.</t>
  </si>
  <si>
    <t>Réceptionner les travaux des sous-traitants.</t>
  </si>
  <si>
    <t>C4-2.5</t>
  </si>
  <si>
    <t>Les visites sont planifiées et organisées avec les référents des entreprises sous-traitantes.</t>
  </si>
  <si>
    <t>Les éléments de non qualité identifiés sont signalés et consignés dans un compte rendu validé par les deux parties.</t>
  </si>
  <si>
    <t>Assurer la gestion des déchets.</t>
  </si>
  <si>
    <t>C4-2.6</t>
  </si>
  <si>
    <t>L’évaluation des quantités par types de déchets (inertes, non inerte, dangereux,…) est réaliste.</t>
  </si>
  <si>
    <t>Le stockage est organisé en quantité et en qualité.</t>
  </si>
  <si>
    <t>Le tri des déchets et la traçabilité de l’évacuation des déchets sont respectés.</t>
  </si>
  <si>
    <t>Les coûts de gestion des déchets sont minimisés.</t>
  </si>
  <si>
    <t>La valorisation des déchets est optimisée.</t>
  </si>
  <si>
    <t>Assurer la gestion des chantiers à faibles nuisances</t>
  </si>
  <si>
    <t>C4-2.7</t>
  </si>
  <si>
    <t>Les risques de pollution des milieux naturels sont éliminés.</t>
  </si>
  <si>
    <t>L’utilisation des produits dangereux est minimisée et maîtrisée.</t>
  </si>
  <si>
    <t>Les nuisances sonores, visuelles, atmosphériques et olfactives sont minimisées.</t>
  </si>
  <si>
    <t>Les perturbations du trafic routier et piétonnier sont limitées.</t>
  </si>
  <si>
    <t>C4-3.1</t>
  </si>
  <si>
    <t xml:space="preserve">Analyser les situations de travail en appliquant une méthodologie </t>
  </si>
  <si>
    <t>d’analyse exhaustive des risques.</t>
  </si>
  <si>
    <t>Les dangers et potentiels événements déclencheurs propres aux situations de travail sont tous identifiés.</t>
  </si>
  <si>
    <t>Les dommages sont rationnellement estimés.</t>
  </si>
  <si>
    <t>Les risques sont tous analysés et permettent le cas échéant la mise à jour du Document Unique d’Évaluation des Risques (D.U.E.R.)</t>
  </si>
  <si>
    <t xml:space="preserve">Concevoir des solutions sûres en appliquant les principes généraux de </t>
  </si>
  <si>
    <t>prévention (P.G.P.).</t>
  </si>
  <si>
    <t>Les ouvrages et les modes opératoires prévus permettent de combattre les risques à la source.</t>
  </si>
  <si>
    <t>Les mesures de prévention définies prennent en compte la hiérarchie des principes généraux de prévention à savoir :                          • suppression du risque ;</t>
  </si>
  <si>
    <t xml:space="preserve">• réduction du risque ; </t>
  </si>
  <si>
    <t>• mise en œuvre de protections collectives ;</t>
  </si>
  <si>
    <t>• utilisation d’équipements de protection individuelle ;</t>
  </si>
  <si>
    <t>• transmission des consignes aux opérateurs.</t>
  </si>
  <si>
    <t>C4-3.2</t>
  </si>
  <si>
    <t>Identifier les informations utiles à transmettre.</t>
  </si>
  <si>
    <t>C6-2.1</t>
  </si>
  <si>
    <t>Les informations nécessaires à la présentation sont pertinentes.</t>
  </si>
  <si>
    <t>La description est compréhensible.</t>
  </si>
  <si>
    <t>Choisir le moyen de communication adapté.</t>
  </si>
  <si>
    <t>Les moyens de communication utilisés sont adaptés (support, forme…).</t>
  </si>
  <si>
    <t>Les outils de description sont correctement utilisés.</t>
  </si>
  <si>
    <t>Développer un argumentaire.</t>
  </si>
  <si>
    <t>L’exposé est clair et concis.</t>
  </si>
  <si>
    <t>La démarche présentée est structurée et cohérente.</t>
  </si>
  <si>
    <t xml:space="preserve">Dialoguer, négocier et se coordonner avec les intervenants internes </t>
  </si>
  <si>
    <t xml:space="preserve">et externes du projet. </t>
  </si>
  <si>
    <t>Les interventions sont annoncées aux intervenants identifiés</t>
  </si>
  <si>
    <t>Les échanges permettent de recueillir des informations pertinentes.</t>
  </si>
  <si>
    <t>Les interlocuteurs et leurs rôles sont parfaitement identifiés.</t>
  </si>
  <si>
    <t>Les informations essentielles sont transmises à bon escient.</t>
  </si>
  <si>
    <t>Organiser, planifier et conduire une réunion.</t>
  </si>
  <si>
    <t>L’ordre du jour est établi et respecté.</t>
  </si>
  <si>
    <t>Les participants sont identifiés.</t>
  </si>
  <si>
    <t>L’argumentaire employé est pertinent.</t>
  </si>
  <si>
    <t>Une prise de notes est établie et transmise à la hiérarchie.</t>
  </si>
  <si>
    <t>Expliciter des consignes</t>
  </si>
  <si>
    <t>L’interlocuteur reformule la consigne de manière pertinente.</t>
  </si>
  <si>
    <t>Les consignes sont formalisées par écrit, connues et acceptées de tous.</t>
  </si>
  <si>
    <t>Les consignes sont respectées.</t>
  </si>
  <si>
    <t>C6-2.2</t>
  </si>
  <si>
    <t>C6-2.3</t>
  </si>
  <si>
    <t>C6-2.4</t>
  </si>
  <si>
    <t>C6-2.5</t>
  </si>
  <si>
    <t>C6-2.6</t>
  </si>
  <si>
    <t>Epreuve E62-Fiche d'évaluation de la composition du candidat  - Soutenance orale</t>
  </si>
  <si>
    <t>Epreuve E62-Fiche d'évaluation de la composition du candidat - Note finale proposée au jury</t>
  </si>
  <si>
    <t>X</t>
  </si>
  <si>
    <t>Proposition de note/20 attribuée conjointement par le tuteur en entreprise et l’équipe de formateurs ayant suivi le candidat</t>
  </si>
  <si>
    <t>C4-3 Prévenir les risques en santé et sécurité</t>
  </si>
  <si>
    <t>Note brute obtenue par calcul automatique (attention si le taux est &lt;70%, ou si le tableau n'est pas complet, le calcul n'est pas proposé) :</t>
  </si>
  <si>
    <t>ANNEXE 3</t>
  </si>
  <si>
    <t>C4-3.3</t>
  </si>
  <si>
    <t>Analyser l’impact économique de la mise en œuvre d’une mesure de prévention.</t>
  </si>
  <si>
    <t>Les coûts liés à la mise en œuvre des mesures de prévention sont évalués.</t>
  </si>
  <si>
    <t>L’impact positif et négatif de la mesure sur la performance de l’entreprise est pris en compte.</t>
  </si>
  <si>
    <t>C4-3.4</t>
  </si>
  <si>
    <t>Prendre en compte les risques liés à la co-activité.</t>
  </si>
  <si>
    <t>Les risques importés sont évalués.</t>
  </si>
  <si>
    <t>Le Plan Particulier de Sécurité et de Protection de la Santé est établi et prend en compte le P.G.C.S.P.S.</t>
  </si>
  <si>
    <t>C4-3.5</t>
  </si>
  <si>
    <t>Appliquer et faire appliquer les mesures de prévention en phase de réalisation.</t>
  </si>
  <si>
    <t>Les instructions sont transmises aux intervenants.</t>
  </si>
  <si>
    <t>Les opérations de mise en œuvre sont réalisées conformément aux modes opératoires prévus.</t>
  </si>
  <si>
    <t>Le P.P.S.P.S. est respecté.</t>
  </si>
  <si>
    <t>Les protections collectives sont mises en œuvre et respectées.</t>
  </si>
  <si>
    <t>Les équipements de protection Individuelle sont portés.</t>
  </si>
  <si>
    <t>Les situations dangereuses imprévues sont signalées et traitées.</t>
  </si>
  <si>
    <t>C4-3.6</t>
  </si>
  <si>
    <t>Analyser les situations d’interventions ultérieures sur l’ouvrage.</t>
  </si>
  <si>
    <t>Les procédures de maintenance de l’ouvrage garantissent la sécurité des intervenants.</t>
  </si>
  <si>
    <t>Elles sont consignées dans le Dossier d’Intervention Ultérieure sur l’Ouvrage (D.I.U.O.).</t>
  </si>
  <si>
    <t xml:space="preserve"> C 6-2. Communiquer avec les acteurs du projet y compris en langue étrangère</t>
  </si>
  <si>
    <t>Version vérifiée au 27/11/2020</t>
  </si>
  <si>
    <t>Version vérifiée au  27/11/2020</t>
  </si>
  <si>
    <t>BTS ERA Session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</si>
</sst>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"/>
  </numFmts>
  <fonts count="41" x14ac:knownFonts="1">
    <font>
      <sz val="11"/>
      <color theme="1"/>
      <name val="Calibri"/>
      <family val="2"/>
      <scheme val="minor"/>
    </font>
    <font>
      <sz val="10"/>
      <color indexed="9"/>
      <name val="Arial"/>
      <family val="2"/>
    </font>
    <font>
      <sz val="9"/>
      <color indexed="9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 Narrow"/>
      <family val="2"/>
    </font>
    <font>
      <b/>
      <sz val="10"/>
      <color indexed="10"/>
      <name val="Arial"/>
      <family val="2"/>
    </font>
    <font>
      <b/>
      <i/>
      <sz val="8"/>
      <color indexed="10"/>
      <name val="Arial"/>
      <family val="2"/>
    </font>
    <font>
      <i/>
      <sz val="8"/>
      <color indexed="10"/>
      <name val="Arial"/>
      <family val="2"/>
    </font>
    <font>
      <sz val="8"/>
      <color indexed="10"/>
      <name val="Arial"/>
      <family val="2"/>
    </font>
    <font>
      <i/>
      <sz val="9"/>
      <name val="Arial"/>
      <family val="2"/>
    </font>
    <font>
      <b/>
      <sz val="12"/>
      <color indexed="10"/>
      <name val="Arial"/>
      <family val="2"/>
    </font>
    <font>
      <b/>
      <sz val="12"/>
      <color rgb="FFFF0000"/>
      <name val="Arial"/>
      <family val="2"/>
    </font>
    <font>
      <i/>
      <sz val="10"/>
      <color indexed="12"/>
      <name val="Arial"/>
      <family val="2"/>
    </font>
    <font>
      <i/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8"/>
      <color rgb="FF0070C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b/>
      <sz val="11"/>
      <color theme="1"/>
      <name val="Arial"/>
      <family val="2"/>
    </font>
    <font>
      <b/>
      <sz val="11"/>
      <color indexed="10"/>
      <name val="Arial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sz val="9"/>
      <color theme="0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9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39" fillId="0" borderId="0" applyFont="0" applyFill="0" applyBorder="0" applyAlignment="0" applyProtection="0"/>
  </cellStyleXfs>
  <cellXfs count="373">
    <xf numFmtId="0" fontId="0" fillId="0" borderId="0" xfId="0"/>
    <xf numFmtId="0" fontId="0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/>
    <xf numFmtId="10" fontId="1" fillId="0" borderId="0" xfId="0" applyNumberFormat="1" applyFont="1" applyBorder="1" applyAlignment="1">
      <alignment vertical="center"/>
    </xf>
    <xf numFmtId="2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9" fontId="3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/>
    </xf>
    <xf numFmtId="0" fontId="6" fillId="0" borderId="0" xfId="0" applyFont="1"/>
    <xf numFmtId="0" fontId="0" fillId="0" borderId="3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8" xfId="0" applyFont="1" applyBorder="1" applyAlignment="1" applyProtection="1">
      <alignment horizontal="center" vertical="center"/>
      <protection locked="0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 applyProtection="1">
      <alignment horizontal="center" vertical="top" wrapText="1"/>
      <protection locked="0"/>
    </xf>
    <xf numFmtId="0" fontId="10" fillId="0" borderId="0" xfId="0" applyFont="1" applyBorder="1" applyAlignment="1" applyProtection="1">
      <alignment vertical="top" wrapText="1"/>
      <protection locked="0"/>
    </xf>
    <xf numFmtId="0" fontId="10" fillId="0" borderId="15" xfId="0" applyFont="1" applyFill="1" applyBorder="1" applyAlignment="1" applyProtection="1">
      <alignment vertical="top" wrapText="1"/>
      <protection locked="0"/>
    </xf>
    <xf numFmtId="0" fontId="0" fillId="0" borderId="0" xfId="0" applyFont="1" applyBorder="1" applyAlignment="1">
      <alignment horizontal="right" vertical="center"/>
    </xf>
    <xf numFmtId="0" fontId="0" fillId="0" borderId="15" xfId="0" applyFont="1" applyFill="1" applyBorder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8" fillId="0" borderId="30" xfId="0" applyFont="1" applyBorder="1" applyAlignment="1">
      <alignment horizontal="right" vertical="center"/>
    </xf>
    <xf numFmtId="0" fontId="24" fillId="0" borderId="0" xfId="0" applyFont="1" applyBorder="1" applyAlignment="1">
      <alignment horizontal="right" vertical="center"/>
    </xf>
    <xf numFmtId="0" fontId="0" fillId="0" borderId="15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0" fillId="0" borderId="0" xfId="0" applyBorder="1"/>
    <xf numFmtId="0" fontId="8" fillId="0" borderId="49" xfId="0" applyFont="1" applyBorder="1" applyAlignment="1">
      <alignment vertical="center"/>
    </xf>
    <xf numFmtId="0" fontId="27" fillId="0" borderId="23" xfId="0" applyFont="1" applyBorder="1" applyAlignment="1">
      <alignment horizontal="left"/>
    </xf>
    <xf numFmtId="0" fontId="8" fillId="0" borderId="50" xfId="0" applyFont="1" applyBorder="1" applyAlignment="1">
      <alignment vertical="center"/>
    </xf>
    <xf numFmtId="0" fontId="27" fillId="0" borderId="22" xfId="0" applyFont="1" applyBorder="1" applyAlignment="1">
      <alignment horizontal="left" vertical="center"/>
    </xf>
    <xf numFmtId="0" fontId="27" fillId="7" borderId="3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51" xfId="0" applyFont="1" applyFill="1" applyBorder="1" applyAlignment="1">
      <alignment vertical="center"/>
    </xf>
    <xf numFmtId="9" fontId="3" fillId="0" borderId="7" xfId="0" applyNumberFormat="1" applyFont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29" fillId="4" borderId="30" xfId="0" applyFont="1" applyFill="1" applyBorder="1" applyAlignment="1">
      <alignment horizontal="left" vertical="center"/>
    </xf>
    <xf numFmtId="0" fontId="27" fillId="0" borderId="30" xfId="0" applyFont="1" applyBorder="1" applyAlignment="1">
      <alignment horizontal="left" vertical="center"/>
    </xf>
    <xf numFmtId="0" fontId="8" fillId="4" borderId="14" xfId="0" applyFont="1" applyFill="1" applyBorder="1" applyAlignment="1">
      <alignment horizontal="center" vertical="center" wrapText="1"/>
    </xf>
    <xf numFmtId="0" fontId="0" fillId="0" borderId="58" xfId="0" applyFont="1" applyBorder="1" applyAlignment="1" applyProtection="1">
      <alignment horizontal="center" vertical="center"/>
      <protection locked="0"/>
    </xf>
    <xf numFmtId="0" fontId="8" fillId="4" borderId="30" xfId="0" applyFont="1" applyFill="1" applyBorder="1" applyAlignment="1">
      <alignment horizontal="center" vertical="center"/>
    </xf>
    <xf numFmtId="0" fontId="0" fillId="0" borderId="59" xfId="0" applyFont="1" applyBorder="1" applyAlignment="1" applyProtection="1">
      <alignment horizontal="center" vertical="center"/>
      <protection locked="0"/>
    </xf>
    <xf numFmtId="0" fontId="8" fillId="8" borderId="30" xfId="0" applyFont="1" applyFill="1" applyBorder="1" applyAlignment="1">
      <alignment horizontal="center" vertical="center"/>
    </xf>
    <xf numFmtId="0" fontId="8" fillId="8" borderId="14" xfId="0" applyFont="1" applyFill="1" applyBorder="1" applyAlignment="1">
      <alignment horizontal="center" vertical="center" wrapText="1"/>
    </xf>
    <xf numFmtId="0" fontId="22" fillId="0" borderId="62" xfId="0" applyFont="1" applyFill="1" applyBorder="1" applyAlignment="1">
      <alignment vertical="center" wrapText="1"/>
    </xf>
    <xf numFmtId="0" fontId="22" fillId="0" borderId="44" xfId="0" applyFont="1" applyFill="1" applyBorder="1" applyAlignment="1">
      <alignment vertical="center" wrapText="1"/>
    </xf>
    <xf numFmtId="0" fontId="22" fillId="0" borderId="63" xfId="0" applyFont="1" applyFill="1" applyBorder="1" applyAlignment="1">
      <alignment vertical="center" wrapText="1"/>
    </xf>
    <xf numFmtId="0" fontId="23" fillId="0" borderId="62" xfId="0" applyFont="1" applyBorder="1"/>
    <xf numFmtId="0" fontId="23" fillId="0" borderId="44" xfId="0" applyFont="1" applyBorder="1" applyAlignment="1">
      <alignment vertical="center" wrapText="1"/>
    </xf>
    <xf numFmtId="0" fontId="23" fillId="0" borderId="63" xfId="0" applyFont="1" applyBorder="1" applyAlignment="1">
      <alignment vertical="center" wrapText="1"/>
    </xf>
    <xf numFmtId="0" fontId="23" fillId="0" borderId="62" xfId="0" applyFont="1" applyBorder="1" applyAlignment="1">
      <alignment horizontal="left" vertical="top"/>
    </xf>
    <xf numFmtId="0" fontId="25" fillId="0" borderId="62" xfId="0" applyFont="1" applyBorder="1"/>
    <xf numFmtId="0" fontId="22" fillId="0" borderId="66" xfId="0" applyFont="1" applyFill="1" applyBorder="1" applyAlignment="1">
      <alignment vertical="center" wrapText="1"/>
    </xf>
    <xf numFmtId="0" fontId="22" fillId="0" borderId="38" xfId="0" applyFont="1" applyFill="1" applyBorder="1" applyAlignment="1">
      <alignment vertical="center" wrapText="1"/>
    </xf>
    <xf numFmtId="0" fontId="22" fillId="0" borderId="67" xfId="0" applyFont="1" applyFill="1" applyBorder="1" applyAlignment="1">
      <alignment vertical="center" wrapText="1"/>
    </xf>
    <xf numFmtId="0" fontId="22" fillId="0" borderId="67" xfId="0" applyFont="1" applyFill="1" applyBorder="1" applyAlignment="1">
      <alignment horizontal="left" vertical="center" wrapText="1"/>
    </xf>
    <xf numFmtId="0" fontId="22" fillId="0" borderId="66" xfId="0" applyFont="1" applyFill="1" applyBorder="1" applyAlignment="1">
      <alignment horizontal="left" vertical="center" wrapText="1"/>
    </xf>
    <xf numFmtId="0" fontId="22" fillId="0" borderId="38" xfId="0" applyFont="1" applyFill="1" applyBorder="1" applyAlignment="1">
      <alignment horizontal="left" vertical="center" wrapText="1"/>
    </xf>
    <xf numFmtId="0" fontId="8" fillId="0" borderId="38" xfId="0" applyFont="1" applyFill="1" applyBorder="1" applyAlignment="1">
      <alignment vertical="center" wrapText="1"/>
    </xf>
    <xf numFmtId="0" fontId="8" fillId="0" borderId="67" xfId="0" applyFont="1" applyFill="1" applyBorder="1" applyAlignment="1">
      <alignment vertical="center" wrapText="1"/>
    </xf>
    <xf numFmtId="0" fontId="8" fillId="0" borderId="66" xfId="0" applyFont="1" applyFill="1" applyBorder="1" applyAlignment="1">
      <alignment vertical="center" wrapText="1"/>
    </xf>
    <xf numFmtId="0" fontId="23" fillId="0" borderId="49" xfId="0" applyFont="1" applyBorder="1" applyAlignment="1">
      <alignment horizontal="left" vertical="top"/>
    </xf>
    <xf numFmtId="0" fontId="23" fillId="0" borderId="44" xfId="0" applyFont="1" applyBorder="1" applyAlignment="1">
      <alignment horizontal="left" vertical="top"/>
    </xf>
    <xf numFmtId="0" fontId="22" fillId="0" borderId="30" xfId="0" applyFont="1" applyFill="1" applyBorder="1" applyAlignment="1">
      <alignment horizontal="left" vertical="center" wrapText="1"/>
    </xf>
    <xf numFmtId="0" fontId="23" fillId="0" borderId="51" xfId="0" applyFont="1" applyBorder="1"/>
    <xf numFmtId="0" fontId="22" fillId="0" borderId="66" xfId="0" applyFont="1" applyFill="1" applyBorder="1" applyAlignment="1">
      <alignment horizontal="left" vertical="top" wrapText="1"/>
    </xf>
    <xf numFmtId="0" fontId="22" fillId="0" borderId="38" xfId="0" applyFont="1" applyFill="1" applyBorder="1" applyAlignment="1">
      <alignment horizontal="left" vertical="top" wrapText="1"/>
    </xf>
    <xf numFmtId="0" fontId="22" fillId="0" borderId="67" xfId="0" applyFont="1" applyFill="1" applyBorder="1" applyAlignment="1">
      <alignment horizontal="left" vertical="top" wrapText="1"/>
    </xf>
    <xf numFmtId="0" fontId="22" fillId="0" borderId="32" xfId="0" applyFont="1" applyFill="1" applyBorder="1" applyAlignment="1">
      <alignment horizontal="left" vertical="center" wrapText="1"/>
    </xf>
    <xf numFmtId="0" fontId="21" fillId="6" borderId="51" xfId="0" applyFont="1" applyFill="1" applyBorder="1" applyAlignment="1">
      <alignment horizontal="left" vertical="top" wrapText="1"/>
    </xf>
    <xf numFmtId="0" fontId="23" fillId="0" borderId="50" xfId="0" applyFont="1" applyBorder="1" applyAlignment="1">
      <alignment horizontal="left" vertical="top"/>
    </xf>
    <xf numFmtId="0" fontId="21" fillId="6" borderId="50" xfId="0" applyFont="1" applyFill="1" applyBorder="1" applyAlignment="1">
      <alignment horizontal="left" vertical="top" wrapText="1"/>
    </xf>
    <xf numFmtId="0" fontId="21" fillId="6" borderId="30" xfId="0" applyFont="1" applyFill="1" applyBorder="1" applyAlignment="1">
      <alignment horizontal="left" vertical="top"/>
    </xf>
    <xf numFmtId="0" fontId="23" fillId="0" borderId="51" xfId="0" applyFont="1" applyBorder="1" applyAlignment="1">
      <alignment horizontal="left" vertical="top"/>
    </xf>
    <xf numFmtId="0" fontId="21" fillId="6" borderId="49" xfId="0" applyFont="1" applyFill="1" applyBorder="1" applyAlignment="1">
      <alignment horizontal="left" vertical="top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63" xfId="0" applyFont="1" applyFill="1" applyBorder="1" applyAlignment="1">
      <alignment horizontal="left" vertical="center" wrapText="1"/>
    </xf>
    <xf numFmtId="0" fontId="21" fillId="0" borderId="44" xfId="0" applyFont="1" applyBorder="1" applyAlignment="1">
      <alignment horizontal="left" vertical="center" wrapText="1"/>
    </xf>
    <xf numFmtId="0" fontId="21" fillId="0" borderId="63" xfId="0" applyFont="1" applyBorder="1" applyAlignment="1">
      <alignment horizontal="left" vertical="center" wrapText="1"/>
    </xf>
    <xf numFmtId="0" fontId="23" fillId="0" borderId="63" xfId="0" applyFont="1" applyBorder="1"/>
    <xf numFmtId="0" fontId="23" fillId="0" borderId="44" xfId="0" applyFont="1" applyBorder="1"/>
    <xf numFmtId="0" fontId="22" fillId="0" borderId="51" xfId="0" applyFont="1" applyFill="1" applyBorder="1" applyAlignment="1">
      <alignment horizontal="left" vertical="center" wrapText="1"/>
    </xf>
    <xf numFmtId="0" fontId="22" fillId="0" borderId="51" xfId="0" applyFont="1" applyFill="1" applyBorder="1" applyAlignment="1">
      <alignment vertical="center" wrapText="1"/>
    </xf>
    <xf numFmtId="0" fontId="22" fillId="0" borderId="49" xfId="0" applyFont="1" applyFill="1" applyBorder="1" applyAlignment="1">
      <alignment vertical="center" wrapText="1"/>
    </xf>
    <xf numFmtId="0" fontId="22" fillId="0" borderId="50" xfId="0" applyFont="1" applyFill="1" applyBorder="1" applyAlignment="1">
      <alignment vertical="center" wrapText="1"/>
    </xf>
    <xf numFmtId="0" fontId="23" fillId="0" borderId="62" xfId="0" applyFont="1" applyBorder="1" applyAlignment="1">
      <alignment vertical="center"/>
    </xf>
    <xf numFmtId="0" fontId="25" fillId="3" borderId="49" xfId="0" applyFont="1" applyFill="1" applyBorder="1" applyAlignment="1">
      <alignment vertical="center" wrapText="1"/>
    </xf>
    <xf numFmtId="0" fontId="25" fillId="3" borderId="50" xfId="0" applyFont="1" applyFill="1" applyBorder="1" applyAlignment="1">
      <alignment vertical="center" wrapText="1"/>
    </xf>
    <xf numFmtId="0" fontId="23" fillId="0" borderId="44" xfId="0" applyFont="1" applyBorder="1" applyAlignment="1">
      <alignment vertical="center"/>
    </xf>
    <xf numFmtId="0" fontId="23" fillId="0" borderId="51" xfId="0" applyFont="1" applyBorder="1" applyAlignment="1">
      <alignment vertical="center"/>
    </xf>
    <xf numFmtId="0" fontId="21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3" fillId="0" borderId="41" xfId="0" applyFont="1" applyBorder="1"/>
    <xf numFmtId="0" fontId="21" fillId="0" borderId="2" xfId="0" applyFont="1" applyFill="1" applyBorder="1" applyAlignment="1">
      <alignment vertical="top" wrapText="1"/>
    </xf>
    <xf numFmtId="0" fontId="23" fillId="0" borderId="41" xfId="0" applyFont="1" applyBorder="1" applyAlignment="1">
      <alignment vertical="center"/>
    </xf>
    <xf numFmtId="0" fontId="22" fillId="0" borderId="63" xfId="0" applyFont="1" applyFill="1" applyBorder="1" applyAlignment="1">
      <alignment vertical="top" wrapText="1"/>
    </xf>
    <xf numFmtId="0" fontId="22" fillId="0" borderId="44" xfId="0" applyFont="1" applyFill="1" applyBorder="1" applyAlignment="1">
      <alignment vertical="top" wrapText="1"/>
    </xf>
    <xf numFmtId="0" fontId="21" fillId="0" borderId="2" xfId="0" applyFont="1" applyFill="1" applyBorder="1" applyAlignment="1">
      <alignment vertical="center" wrapText="1"/>
    </xf>
    <xf numFmtId="0" fontId="22" fillId="0" borderId="49" xfId="0" applyFont="1" applyFill="1" applyBorder="1" applyAlignment="1">
      <alignment horizontal="left" vertical="center" wrapText="1"/>
    </xf>
    <xf numFmtId="0" fontId="22" fillId="0" borderId="50" xfId="0" applyFont="1" applyFill="1" applyBorder="1" applyAlignment="1">
      <alignment horizontal="left" vertical="center" wrapText="1"/>
    </xf>
    <xf numFmtId="0" fontId="23" fillId="3" borderId="49" xfId="0" applyFont="1" applyFill="1" applyBorder="1"/>
    <xf numFmtId="0" fontId="23" fillId="3" borderId="50" xfId="0" applyFont="1" applyFill="1" applyBorder="1"/>
    <xf numFmtId="0" fontId="23" fillId="0" borderId="50" xfId="0" applyFont="1" applyBorder="1" applyAlignment="1">
      <alignment vertical="center"/>
    </xf>
    <xf numFmtId="0" fontId="23" fillId="3" borderId="50" xfId="0" applyFont="1" applyFill="1" applyBorder="1" applyAlignment="1">
      <alignment vertical="center"/>
    </xf>
    <xf numFmtId="0" fontId="23" fillId="0" borderId="49" xfId="0" applyFont="1" applyBorder="1"/>
    <xf numFmtId="0" fontId="22" fillId="0" borderId="0" xfId="0" applyFont="1"/>
    <xf numFmtId="0" fontId="20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10" fontId="18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14" fontId="4" fillId="0" borderId="0" xfId="0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22" fillId="0" borderId="42" xfId="0" applyFont="1" applyFill="1" applyBorder="1" applyAlignment="1">
      <alignment vertical="center" wrapText="1"/>
    </xf>
    <xf numFmtId="0" fontId="22" fillId="0" borderId="15" xfId="0" applyFont="1" applyFill="1" applyBorder="1" applyAlignment="1">
      <alignment horizontal="left" vertical="center" wrapText="1"/>
    </xf>
    <xf numFmtId="0" fontId="22" fillId="0" borderId="40" xfId="0" applyFont="1" applyFill="1" applyBorder="1" applyAlignment="1">
      <alignment horizontal="left" vertical="center" wrapText="1"/>
    </xf>
    <xf numFmtId="0" fontId="22" fillId="0" borderId="83" xfId="0" applyFont="1" applyFill="1" applyBorder="1" applyAlignment="1">
      <alignment horizontal="left" vertical="center" wrapText="1"/>
    </xf>
    <xf numFmtId="0" fontId="22" fillId="0" borderId="84" xfId="0" applyFont="1" applyFill="1" applyBorder="1" applyAlignment="1">
      <alignment horizontal="left" vertical="center" wrapText="1"/>
    </xf>
    <xf numFmtId="0" fontId="22" fillId="0" borderId="85" xfId="0" applyFont="1" applyFill="1" applyBorder="1" applyAlignment="1">
      <alignment horizontal="left" vertical="center" wrapText="1"/>
    </xf>
    <xf numFmtId="0" fontId="22" fillId="0" borderId="15" xfId="0" applyFont="1" applyFill="1" applyBorder="1" applyAlignment="1">
      <alignment vertical="center" wrapText="1"/>
    </xf>
    <xf numFmtId="0" fontId="22" fillId="0" borderId="79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23" xfId="0" applyFont="1" applyBorder="1"/>
    <xf numFmtId="9" fontId="30" fillId="4" borderId="30" xfId="0" applyNumberFormat="1" applyFont="1" applyFill="1" applyBorder="1" applyAlignment="1">
      <alignment horizontal="center" vertical="center"/>
    </xf>
    <xf numFmtId="0" fontId="21" fillId="0" borderId="63" xfId="0" applyFont="1" applyFill="1" applyBorder="1" applyAlignment="1">
      <alignment horizontal="left" wrapText="1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9" fontId="30" fillId="4" borderId="62" xfId="0" applyNumberFormat="1" applyFont="1" applyFill="1" applyBorder="1" applyAlignment="1">
      <alignment horizontal="center" vertical="center"/>
    </xf>
    <xf numFmtId="9" fontId="3" fillId="0" borderId="51" xfId="0" applyNumberFormat="1" applyFont="1" applyBorder="1" applyAlignment="1">
      <alignment horizontal="center" vertical="center"/>
    </xf>
    <xf numFmtId="9" fontId="3" fillId="0" borderId="50" xfId="0" applyNumberFormat="1" applyFont="1" applyBorder="1" applyAlignment="1">
      <alignment horizontal="center" vertical="center"/>
    </xf>
    <xf numFmtId="9" fontId="3" fillId="0" borderId="49" xfId="0" applyNumberFormat="1" applyFont="1" applyBorder="1" applyAlignment="1">
      <alignment horizontal="center" vertical="center"/>
    </xf>
    <xf numFmtId="0" fontId="30" fillId="0" borderId="64" xfId="0" applyFont="1" applyFill="1" applyBorder="1" applyAlignment="1" applyProtection="1">
      <alignment horizontal="center" vertical="center"/>
      <protection locked="0"/>
    </xf>
    <xf numFmtId="0" fontId="30" fillId="3" borderId="61" xfId="0" applyFont="1" applyFill="1" applyBorder="1" applyAlignment="1" applyProtection="1">
      <alignment horizontal="center" vertical="center"/>
      <protection locked="0"/>
    </xf>
    <xf numFmtId="0" fontId="30" fillId="0" borderId="65" xfId="0" applyFont="1" applyFill="1" applyBorder="1" applyAlignment="1" applyProtection="1">
      <alignment horizontal="center" vertical="center"/>
      <protection locked="0"/>
    </xf>
    <xf numFmtId="0" fontId="30" fillId="0" borderId="61" xfId="0" applyFont="1" applyFill="1" applyBorder="1" applyAlignment="1" applyProtection="1">
      <alignment horizontal="center" vertical="center"/>
      <protection locked="0"/>
    </xf>
    <xf numFmtId="0" fontId="30" fillId="3" borderId="24" xfId="0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 wrapText="1"/>
    </xf>
    <xf numFmtId="0" fontId="30" fillId="3" borderId="34" xfId="0" applyFont="1" applyFill="1" applyBorder="1" applyAlignment="1">
      <alignment horizontal="center" vertical="center" wrapText="1"/>
    </xf>
    <xf numFmtId="0" fontId="30" fillId="0" borderId="27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top" wrapText="1"/>
    </xf>
    <xf numFmtId="0" fontId="30" fillId="3" borderId="81" xfId="0" applyFont="1" applyFill="1" applyBorder="1" applyAlignment="1" applyProtection="1">
      <alignment horizontal="center" vertical="center"/>
      <protection locked="0"/>
    </xf>
    <xf numFmtId="0" fontId="30" fillId="3" borderId="21" xfId="0" applyFont="1" applyFill="1" applyBorder="1" applyAlignment="1" applyProtection="1">
      <alignment horizontal="center" vertical="center"/>
      <protection locked="0"/>
    </xf>
    <xf numFmtId="0" fontId="30" fillId="0" borderId="29" xfId="0" applyFont="1" applyFill="1" applyBorder="1" applyAlignment="1" applyProtection="1">
      <alignment horizontal="center" vertical="center"/>
      <protection locked="0"/>
    </xf>
    <xf numFmtId="0" fontId="30" fillId="3" borderId="36" xfId="0" applyFont="1" applyFill="1" applyBorder="1" applyAlignment="1" applyProtection="1">
      <alignment horizontal="center" vertical="center"/>
      <protection locked="0"/>
    </xf>
    <xf numFmtId="0" fontId="30" fillId="3" borderId="25" xfId="0" applyFont="1" applyFill="1" applyBorder="1" applyAlignment="1" applyProtection="1">
      <alignment horizontal="center" vertical="center"/>
      <protection locked="0"/>
    </xf>
    <xf numFmtId="0" fontId="30" fillId="0" borderId="25" xfId="0" applyFont="1" applyFill="1" applyBorder="1" applyAlignment="1" applyProtection="1">
      <alignment horizontal="center" vertical="center"/>
      <protection locked="0"/>
    </xf>
    <xf numFmtId="0" fontId="30" fillId="3" borderId="65" xfId="0" applyFont="1" applyFill="1" applyBorder="1" applyAlignment="1" applyProtection="1">
      <alignment horizontal="center" vertical="center"/>
      <protection locked="0"/>
    </xf>
    <xf numFmtId="0" fontId="30" fillId="6" borderId="74" xfId="0" applyFont="1" applyFill="1" applyBorder="1" applyAlignment="1" applyProtection="1">
      <alignment horizontal="center" vertical="center"/>
      <protection locked="0"/>
    </xf>
    <xf numFmtId="0" fontId="32" fillId="6" borderId="69" xfId="0" applyFont="1" applyFill="1" applyBorder="1" applyAlignment="1" applyProtection="1">
      <alignment horizontal="center" vertical="center"/>
      <protection locked="0"/>
    </xf>
    <xf numFmtId="0" fontId="32" fillId="6" borderId="70" xfId="0" applyFont="1" applyFill="1" applyBorder="1" applyAlignment="1" applyProtection="1">
      <alignment horizontal="center" vertical="center"/>
      <protection locked="0"/>
    </xf>
    <xf numFmtId="0" fontId="32" fillId="0" borderId="23" xfId="0" applyFont="1" applyFill="1" applyBorder="1" applyAlignment="1" applyProtection="1">
      <alignment horizontal="center" vertical="center"/>
      <protection locked="0"/>
    </xf>
    <xf numFmtId="0" fontId="32" fillId="0" borderId="24" xfId="0" applyFont="1" applyFill="1" applyBorder="1" applyAlignment="1" applyProtection="1">
      <alignment horizontal="center" vertical="center"/>
      <protection locked="0"/>
    </xf>
    <xf numFmtId="0" fontId="30" fillId="6" borderId="61" xfId="0" applyFont="1" applyFill="1" applyBorder="1" applyAlignment="1" applyProtection="1">
      <alignment horizontal="center" vertical="center"/>
      <protection locked="0"/>
    </xf>
    <xf numFmtId="0" fontId="32" fillId="6" borderId="23" xfId="0" applyFont="1" applyFill="1" applyBorder="1" applyAlignment="1" applyProtection="1">
      <alignment horizontal="center" vertical="center"/>
      <protection locked="0"/>
    </xf>
    <xf numFmtId="0" fontId="32" fillId="6" borderId="24" xfId="0" applyFont="1" applyFill="1" applyBorder="1" applyAlignment="1" applyProtection="1">
      <alignment horizontal="center" vertical="center"/>
      <protection locked="0"/>
    </xf>
    <xf numFmtId="0" fontId="32" fillId="0" borderId="35" xfId="0" applyFont="1" applyFill="1" applyBorder="1" applyAlignment="1" applyProtection="1">
      <alignment horizontal="center" vertical="center"/>
      <protection locked="0"/>
    </xf>
    <xf numFmtId="0" fontId="32" fillId="0" borderId="34" xfId="0" applyFont="1" applyFill="1" applyBorder="1" applyAlignment="1" applyProtection="1">
      <alignment horizontal="center" vertical="center"/>
      <protection locked="0"/>
    </xf>
    <xf numFmtId="0" fontId="30" fillId="6" borderId="73" xfId="0" applyFont="1" applyFill="1" applyBorder="1" applyAlignment="1" applyProtection="1">
      <alignment horizontal="center" vertical="center"/>
      <protection locked="0"/>
    </xf>
    <xf numFmtId="0" fontId="32" fillId="6" borderId="71" xfId="0" applyFont="1" applyFill="1" applyBorder="1" applyAlignment="1" applyProtection="1">
      <alignment horizontal="center" vertical="center"/>
      <protection locked="0"/>
    </xf>
    <xf numFmtId="0" fontId="32" fillId="6" borderId="72" xfId="0" applyFont="1" applyFill="1" applyBorder="1" applyAlignment="1" applyProtection="1">
      <alignment horizontal="center" vertical="center"/>
      <protection locked="0"/>
    </xf>
    <xf numFmtId="0" fontId="30" fillId="0" borderId="64" xfId="0" applyFont="1" applyFill="1" applyBorder="1" applyAlignment="1" applyProtection="1">
      <alignment horizontal="center" vertical="center" wrapText="1"/>
      <protection locked="0"/>
    </xf>
    <xf numFmtId="0" fontId="30" fillId="6" borderId="65" xfId="0" applyFont="1" applyFill="1" applyBorder="1" applyAlignment="1" applyProtection="1">
      <alignment horizontal="center" vertical="center"/>
      <protection locked="0"/>
    </xf>
    <xf numFmtId="0" fontId="32" fillId="6" borderId="35" xfId="0" applyFont="1" applyFill="1" applyBorder="1" applyAlignment="1" applyProtection="1">
      <alignment horizontal="center" vertical="center"/>
      <protection locked="0"/>
    </xf>
    <xf numFmtId="0" fontId="32" fillId="6" borderId="34" xfId="0" applyFont="1" applyFill="1" applyBorder="1" applyAlignment="1" applyProtection="1">
      <alignment horizontal="center" vertical="center"/>
      <protection locked="0"/>
    </xf>
    <xf numFmtId="0" fontId="32" fillId="0" borderId="28" xfId="0" applyFont="1" applyFill="1" applyBorder="1" applyAlignment="1" applyProtection="1">
      <alignment horizontal="center" vertical="center" wrapText="1"/>
      <protection locked="0"/>
    </xf>
    <xf numFmtId="0" fontId="32" fillId="0" borderId="27" xfId="0" applyFont="1" applyFill="1" applyBorder="1" applyAlignment="1" applyProtection="1">
      <alignment horizontal="center" vertical="center" wrapText="1"/>
      <protection locked="0"/>
    </xf>
    <xf numFmtId="0" fontId="32" fillId="3" borderId="23" xfId="0" applyFont="1" applyFill="1" applyBorder="1" applyAlignment="1" applyProtection="1">
      <alignment horizontal="center" vertical="center" wrapText="1"/>
      <protection locked="0"/>
    </xf>
    <xf numFmtId="0" fontId="32" fillId="3" borderId="24" xfId="0" applyFont="1" applyFill="1" applyBorder="1" applyAlignment="1" applyProtection="1">
      <alignment horizontal="center" vertical="center" wrapText="1"/>
      <protection locked="0"/>
    </xf>
    <xf numFmtId="0" fontId="32" fillId="0" borderId="35" xfId="0" applyFont="1" applyFill="1" applyBorder="1" applyAlignment="1" applyProtection="1">
      <alignment horizontal="center" vertical="center" wrapText="1"/>
      <protection locked="0"/>
    </xf>
    <xf numFmtId="0" fontId="32" fillId="0" borderId="34" xfId="0" applyFont="1" applyFill="1" applyBorder="1" applyAlignment="1" applyProtection="1">
      <alignment horizontal="center" vertical="center" wrapText="1"/>
      <protection locked="0"/>
    </xf>
    <xf numFmtId="0" fontId="32" fillId="0" borderId="23" xfId="0" applyFont="1" applyFill="1" applyBorder="1" applyAlignment="1" applyProtection="1">
      <alignment horizontal="center" vertical="center" wrapText="1"/>
      <protection locked="0"/>
    </xf>
    <xf numFmtId="0" fontId="32" fillId="0" borderId="24" xfId="0" applyFont="1" applyFill="1" applyBorder="1" applyAlignment="1" applyProtection="1">
      <alignment horizontal="center" vertical="center" wrapText="1"/>
      <protection locked="0"/>
    </xf>
    <xf numFmtId="0" fontId="32" fillId="7" borderId="15" xfId="0" applyFont="1" applyFill="1" applyBorder="1" applyAlignment="1" applyProtection="1">
      <alignment horizontal="center" vertical="center" wrapText="1"/>
      <protection locked="0"/>
    </xf>
    <xf numFmtId="0" fontId="32" fillId="7" borderId="0" xfId="0" applyFont="1" applyFill="1" applyBorder="1" applyAlignment="1" applyProtection="1">
      <alignment horizontal="center" vertical="center" wrapText="1"/>
      <protection locked="0"/>
    </xf>
    <xf numFmtId="0" fontId="32" fillId="7" borderId="7" xfId="0" applyFont="1" applyFill="1" applyBorder="1" applyAlignment="1" applyProtection="1">
      <alignment horizontal="center" vertical="center" wrapText="1"/>
      <protection locked="0"/>
    </xf>
    <xf numFmtId="0" fontId="32" fillId="3" borderId="20" xfId="0" applyFont="1" applyFill="1" applyBorder="1" applyAlignment="1" applyProtection="1">
      <alignment horizontal="center" vertical="center" wrapText="1"/>
      <protection locked="0"/>
    </xf>
    <xf numFmtId="0" fontId="32" fillId="3" borderId="19" xfId="0" applyFont="1" applyFill="1" applyBorder="1" applyAlignment="1" applyProtection="1">
      <alignment horizontal="center" vertical="center" wrapText="1"/>
      <protection locked="0"/>
    </xf>
    <xf numFmtId="0" fontId="32" fillId="3" borderId="35" xfId="0" applyFont="1" applyFill="1" applyBorder="1" applyAlignment="1" applyProtection="1">
      <alignment horizontal="center" vertical="center" wrapText="1"/>
      <protection locked="0"/>
    </xf>
    <xf numFmtId="0" fontId="32" fillId="3" borderId="34" xfId="0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right" vertical="center"/>
    </xf>
    <xf numFmtId="0" fontId="32" fillId="0" borderId="0" xfId="0" applyFont="1" applyBorder="1" applyAlignment="1">
      <alignment horizontal="left" vertical="center"/>
    </xf>
    <xf numFmtId="0" fontId="8" fillId="0" borderId="31" xfId="0" applyFont="1" applyBorder="1" applyAlignment="1">
      <alignment horizontal="center" vertical="center"/>
    </xf>
    <xf numFmtId="0" fontId="21" fillId="0" borderId="44" xfId="0" applyFont="1" applyBorder="1" applyAlignment="1">
      <alignment horizontal="left" vertical="top" wrapText="1"/>
    </xf>
    <xf numFmtId="0" fontId="32" fillId="0" borderId="31" xfId="0" applyFont="1" applyBorder="1" applyAlignment="1">
      <alignment horizontal="center" vertical="center"/>
    </xf>
    <xf numFmtId="0" fontId="36" fillId="0" borderId="0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8" fillId="0" borderId="0" xfId="0" applyFont="1" applyFill="1" applyBorder="1" applyAlignment="1" applyProtection="1">
      <alignment horizontal="center" vertical="center"/>
    </xf>
    <xf numFmtId="9" fontId="36" fillId="0" borderId="0" xfId="0" applyNumberFormat="1" applyFont="1" applyBorder="1" applyAlignment="1">
      <alignment vertical="center"/>
    </xf>
    <xf numFmtId="0" fontId="0" fillId="0" borderId="41" xfId="0" applyFont="1" applyFill="1" applyBorder="1" applyAlignment="1">
      <alignment horizontal="center" vertical="center"/>
    </xf>
    <xf numFmtId="0" fontId="0" fillId="0" borderId="37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9" fontId="3" fillId="0" borderId="82" xfId="0" applyNumberFormat="1" applyFont="1" applyBorder="1" applyAlignment="1">
      <alignment horizontal="center" vertical="center"/>
    </xf>
    <xf numFmtId="9" fontId="3" fillId="0" borderId="24" xfId="0" applyNumberFormat="1" applyFont="1" applyBorder="1" applyAlignment="1">
      <alignment horizontal="center" vertical="center"/>
    </xf>
    <xf numFmtId="9" fontId="3" fillId="7" borderId="87" xfId="0" applyNumberFormat="1" applyFont="1" applyFill="1" applyBorder="1" applyAlignment="1">
      <alignment horizontal="center" vertical="center"/>
    </xf>
    <xf numFmtId="9" fontId="3" fillId="7" borderId="88" xfId="0" applyNumberFormat="1" applyFont="1" applyFill="1" applyBorder="1" applyAlignment="1">
      <alignment horizontal="center" vertical="center"/>
    </xf>
    <xf numFmtId="9" fontId="3" fillId="7" borderId="82" xfId="0" applyNumberFormat="1" applyFont="1" applyFill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32" fillId="0" borderId="31" xfId="0" applyFont="1" applyBorder="1" applyAlignment="1">
      <alignment vertical="center"/>
    </xf>
    <xf numFmtId="0" fontId="27" fillId="0" borderId="33" xfId="0" applyFont="1" applyBorder="1" applyAlignment="1">
      <alignment horizontal="left" vertical="center"/>
    </xf>
    <xf numFmtId="0" fontId="32" fillId="0" borderId="30" xfId="0" applyFont="1" applyBorder="1" applyAlignment="1">
      <alignment vertical="center"/>
    </xf>
    <xf numFmtId="0" fontId="32" fillId="0" borderId="32" xfId="0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0" fontId="32" fillId="4" borderId="30" xfId="0" applyFont="1" applyFill="1" applyBorder="1" applyAlignment="1">
      <alignment horizontal="center" vertical="center"/>
    </xf>
    <xf numFmtId="0" fontId="30" fillId="4" borderId="30" xfId="0" applyFont="1" applyFill="1" applyBorder="1" applyAlignment="1">
      <alignment horizontal="center" vertical="center"/>
    </xf>
    <xf numFmtId="0" fontId="30" fillId="0" borderId="7" xfId="0" applyFont="1" applyBorder="1" applyAlignment="1">
      <alignment horizontal="left" vertical="center"/>
    </xf>
    <xf numFmtId="0" fontId="40" fillId="0" borderId="0" xfId="0" applyFont="1" applyBorder="1" applyAlignment="1">
      <alignment vertical="center"/>
    </xf>
    <xf numFmtId="2" fontId="8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10" fontId="22" fillId="0" borderId="0" xfId="0" applyNumberFormat="1" applyFont="1" applyBorder="1" applyAlignment="1">
      <alignment vertical="center"/>
    </xf>
    <xf numFmtId="2" fontId="22" fillId="0" borderId="23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vertical="center"/>
    </xf>
    <xf numFmtId="10" fontId="22" fillId="0" borderId="23" xfId="0" applyNumberFormat="1" applyFont="1" applyBorder="1" applyAlignment="1">
      <alignment vertical="center"/>
    </xf>
    <xf numFmtId="0" fontId="40" fillId="7" borderId="0" xfId="0" applyFont="1" applyFill="1" applyBorder="1" applyAlignment="1">
      <alignment vertical="center"/>
    </xf>
    <xf numFmtId="2" fontId="22" fillId="0" borderId="0" xfId="0" applyNumberFormat="1" applyFont="1" applyBorder="1" applyAlignment="1">
      <alignment horizontal="center" vertical="center"/>
    </xf>
    <xf numFmtId="10" fontId="22" fillId="0" borderId="0" xfId="0" applyNumberFormat="1" applyFont="1"/>
    <xf numFmtId="164" fontId="8" fillId="0" borderId="0" xfId="1" applyFont="1" applyFill="1" applyBorder="1" applyAlignment="1">
      <alignment horizontal="center" vertical="center"/>
    </xf>
    <xf numFmtId="0" fontId="23" fillId="0" borderId="83" xfId="0" applyFont="1" applyFill="1" applyBorder="1" applyAlignment="1">
      <alignment horizontal="left" vertical="top"/>
    </xf>
    <xf numFmtId="0" fontId="23" fillId="3" borderId="84" xfId="0" applyFont="1" applyFill="1" applyBorder="1" applyAlignment="1">
      <alignment horizontal="left" vertical="top" wrapText="1"/>
    </xf>
    <xf numFmtId="0" fontId="23" fillId="0" borderId="85" xfId="0" applyFont="1" applyFill="1" applyBorder="1" applyAlignment="1">
      <alignment horizontal="left" vertical="top"/>
    </xf>
    <xf numFmtId="0" fontId="30" fillId="0" borderId="36" xfId="0" applyFont="1" applyFill="1" applyBorder="1" applyAlignment="1" applyProtection="1">
      <alignment horizontal="center" vertical="center"/>
      <protection locked="0"/>
    </xf>
    <xf numFmtId="0" fontId="23" fillId="3" borderId="83" xfId="0" applyFont="1" applyFill="1" applyBorder="1" applyAlignment="1">
      <alignment horizontal="left" vertical="top" wrapText="1"/>
    </xf>
    <xf numFmtId="0" fontId="23" fillId="0" borderId="85" xfId="0" applyFont="1" applyBorder="1" applyAlignment="1">
      <alignment horizontal="left" vertical="top"/>
    </xf>
    <xf numFmtId="0" fontId="30" fillId="0" borderId="89" xfId="0" applyFont="1" applyFill="1" applyBorder="1" applyAlignment="1" applyProtection="1">
      <alignment horizontal="center" vertical="center"/>
      <protection locked="0"/>
    </xf>
    <xf numFmtId="0" fontId="32" fillId="0" borderId="90" xfId="0" applyFont="1" applyFill="1" applyBorder="1" applyAlignment="1" applyProtection="1">
      <alignment horizontal="center" vertical="center" wrapText="1"/>
      <protection locked="0"/>
    </xf>
    <xf numFmtId="0" fontId="32" fillId="0" borderId="87" xfId="0" applyFont="1" applyFill="1" applyBorder="1" applyAlignment="1" applyProtection="1">
      <alignment horizontal="center" vertical="center" wrapText="1"/>
      <protection locked="0"/>
    </xf>
    <xf numFmtId="0" fontId="32" fillId="3" borderId="82" xfId="0" applyFont="1" applyFill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left" vertical="top"/>
    </xf>
    <xf numFmtId="0" fontId="23" fillId="0" borderId="40" xfId="0" applyFont="1" applyBorder="1" applyAlignment="1">
      <alignment horizontal="left" vertical="top"/>
    </xf>
    <xf numFmtId="0" fontId="30" fillId="3" borderId="23" xfId="0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3" borderId="29" xfId="0" applyFont="1" applyFill="1" applyBorder="1" applyAlignment="1" applyProtection="1">
      <alignment horizontal="center" vertical="center"/>
      <protection locked="0"/>
    </xf>
    <xf numFmtId="0" fontId="30" fillId="3" borderId="25" xfId="0" applyFont="1" applyFill="1" applyBorder="1" applyAlignment="1">
      <alignment horizontal="center" vertical="center" wrapText="1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0" fillId="3" borderId="28" xfId="0" applyFont="1" applyFill="1" applyBorder="1" applyAlignment="1" applyProtection="1">
      <alignment horizontal="center" vertical="center"/>
      <protection locked="0"/>
    </xf>
    <xf numFmtId="0" fontId="30" fillId="3" borderId="27" xfId="0" applyFont="1" applyFill="1" applyBorder="1" applyAlignment="1" applyProtection="1">
      <alignment horizontal="center" vertical="center"/>
      <protection locked="0"/>
    </xf>
    <xf numFmtId="0" fontId="30" fillId="0" borderId="89" xfId="0" applyFont="1" applyFill="1" applyBorder="1" applyAlignment="1">
      <alignment horizontal="center" vertical="center" wrapText="1"/>
    </xf>
    <xf numFmtId="0" fontId="30" fillId="0" borderId="90" xfId="0" applyFont="1" applyFill="1" applyBorder="1" applyAlignment="1">
      <alignment horizontal="center" vertical="center" wrapText="1"/>
    </xf>
    <xf numFmtId="0" fontId="30" fillId="0" borderId="87" xfId="0" applyFont="1" applyFill="1" applyBorder="1" applyAlignment="1">
      <alignment horizontal="center" vertical="center" wrapText="1"/>
    </xf>
    <xf numFmtId="0" fontId="30" fillId="3" borderId="29" xfId="0" applyFont="1" applyFill="1" applyBorder="1" applyAlignment="1">
      <alignment horizontal="center" vertical="center" wrapText="1"/>
    </xf>
    <xf numFmtId="0" fontId="30" fillId="3" borderId="28" xfId="0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left" vertical="top"/>
    </xf>
    <xf numFmtId="0" fontId="23" fillId="3" borderId="85" xfId="0" applyFont="1" applyFill="1" applyBorder="1" applyAlignment="1">
      <alignment horizontal="left" vertical="top" wrapText="1"/>
    </xf>
    <xf numFmtId="0" fontId="30" fillId="0" borderId="25" xfId="0" applyFont="1" applyFill="1" applyBorder="1" applyAlignment="1">
      <alignment horizontal="center" vertical="center" wrapText="1"/>
    </xf>
    <xf numFmtId="0" fontId="30" fillId="3" borderId="36" xfId="0" applyFont="1" applyFill="1" applyBorder="1" applyAlignment="1">
      <alignment horizontal="center" vertical="center" wrapText="1"/>
    </xf>
    <xf numFmtId="0" fontId="30" fillId="3" borderId="35" xfId="0" applyFont="1" applyFill="1" applyBorder="1" applyAlignment="1">
      <alignment horizontal="center" vertical="center" wrapText="1"/>
    </xf>
    <xf numFmtId="0" fontId="25" fillId="0" borderId="42" xfId="0" applyFont="1" applyBorder="1" applyAlignment="1">
      <alignment horizontal="left" vertical="top"/>
    </xf>
    <xf numFmtId="0" fontId="30" fillId="3" borderId="89" xfId="0" applyFont="1" applyFill="1" applyBorder="1" applyAlignment="1">
      <alignment horizontal="center" vertical="center" wrapText="1"/>
    </xf>
    <xf numFmtId="0" fontId="30" fillId="3" borderId="90" xfId="0" applyFont="1" applyFill="1" applyBorder="1" applyAlignment="1">
      <alignment horizontal="center" vertical="center" wrapText="1"/>
    </xf>
    <xf numFmtId="0" fontId="30" fillId="3" borderId="87" xfId="0" applyFont="1" applyFill="1" applyBorder="1" applyAlignment="1">
      <alignment horizontal="center" vertical="center" wrapText="1"/>
    </xf>
    <xf numFmtId="0" fontId="30" fillId="0" borderId="29" xfId="0" applyFont="1" applyFill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 vertical="center" wrapText="1"/>
    </xf>
    <xf numFmtId="0" fontId="23" fillId="0" borderId="83" xfId="0" applyFont="1" applyBorder="1" applyAlignment="1">
      <alignment vertical="center"/>
    </xf>
    <xf numFmtId="0" fontId="25" fillId="3" borderId="84" xfId="0" applyFont="1" applyFill="1" applyBorder="1" applyAlignment="1">
      <alignment vertical="center" wrapText="1"/>
    </xf>
    <xf numFmtId="0" fontId="23" fillId="0" borderId="85" xfId="0" applyFont="1" applyBorder="1"/>
    <xf numFmtId="0" fontId="23" fillId="0" borderId="43" xfId="0" applyFont="1" applyBorder="1" applyAlignment="1">
      <alignment vertical="center"/>
    </xf>
    <xf numFmtId="0" fontId="23" fillId="0" borderId="15" xfId="0" applyFont="1" applyBorder="1" applyAlignment="1">
      <alignment horizontal="left" vertical="top" wrapText="1"/>
    </xf>
    <xf numFmtId="0" fontId="32" fillId="3" borderId="28" xfId="0" applyFont="1" applyFill="1" applyBorder="1" applyAlignment="1" applyProtection="1">
      <alignment horizontal="center" vertical="center" wrapText="1"/>
      <protection locked="0"/>
    </xf>
    <xf numFmtId="0" fontId="32" fillId="3" borderId="27" xfId="0" applyFont="1" applyFill="1" applyBorder="1" applyAlignment="1" applyProtection="1">
      <alignment horizontal="center" vertical="center" wrapText="1"/>
      <protection locked="0"/>
    </xf>
    <xf numFmtId="0" fontId="32" fillId="0" borderId="89" xfId="0" applyFont="1" applyFill="1" applyBorder="1" applyAlignment="1" applyProtection="1">
      <alignment horizontal="center" vertical="center" wrapText="1"/>
      <protection locked="0"/>
    </xf>
    <xf numFmtId="0" fontId="32" fillId="7" borderId="42" xfId="0" applyFont="1" applyFill="1" applyBorder="1" applyAlignment="1" applyProtection="1">
      <alignment horizontal="center" vertical="center" wrapText="1"/>
      <protection locked="0"/>
    </xf>
    <xf numFmtId="0" fontId="32" fillId="7" borderId="41" xfId="0" applyFont="1" applyFill="1" applyBorder="1" applyAlignment="1" applyProtection="1">
      <alignment horizontal="center" vertical="center" wrapText="1"/>
      <protection locked="0"/>
    </xf>
    <xf numFmtId="0" fontId="32" fillId="7" borderId="37" xfId="0" applyFont="1" applyFill="1" applyBorder="1" applyAlignment="1" applyProtection="1">
      <alignment horizontal="center" vertical="center" wrapText="1"/>
      <protection locked="0"/>
    </xf>
    <xf numFmtId="0" fontId="32" fillId="7" borderId="40" xfId="0" applyFont="1" applyFill="1" applyBorder="1" applyAlignment="1" applyProtection="1">
      <alignment horizontal="center" vertical="center" wrapText="1"/>
      <protection locked="0"/>
    </xf>
    <xf numFmtId="0" fontId="32" fillId="7" borderId="2" xfId="0" applyFont="1" applyFill="1" applyBorder="1" applyAlignment="1" applyProtection="1">
      <alignment horizontal="center" vertical="center" wrapText="1"/>
      <protection locked="0"/>
    </xf>
    <xf numFmtId="0" fontId="32" fillId="7" borderId="1" xfId="0" applyFont="1" applyFill="1" applyBorder="1" applyAlignment="1" applyProtection="1">
      <alignment horizontal="center" vertical="center" wrapText="1"/>
      <protection locked="0"/>
    </xf>
    <xf numFmtId="0" fontId="28" fillId="4" borderId="33" xfId="0" applyFont="1" applyFill="1" applyBorder="1" applyAlignment="1">
      <alignment horizontal="center" vertical="center"/>
    </xf>
    <xf numFmtId="0" fontId="28" fillId="4" borderId="32" xfId="0" applyFont="1" applyFill="1" applyBorder="1" applyAlignment="1">
      <alignment horizontal="center" vertical="center"/>
    </xf>
    <xf numFmtId="0" fontId="28" fillId="4" borderId="31" xfId="0" applyFont="1" applyFill="1" applyBorder="1" applyAlignment="1">
      <alignment horizontal="center" vertical="center"/>
    </xf>
    <xf numFmtId="0" fontId="34" fillId="4" borderId="33" xfId="0" applyFont="1" applyFill="1" applyBorder="1" applyAlignment="1">
      <alignment horizontal="center" vertical="center"/>
    </xf>
    <xf numFmtId="0" fontId="0" fillId="4" borderId="32" xfId="0" applyFont="1" applyFill="1" applyBorder="1" applyAlignment="1">
      <alignment horizontal="center" vertical="center"/>
    </xf>
    <xf numFmtId="0" fontId="0" fillId="4" borderId="31" xfId="0" applyFont="1" applyFill="1" applyBorder="1" applyAlignment="1">
      <alignment horizontal="center" vertical="center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0" xfId="0" applyFont="1" applyFill="1" applyBorder="1" applyAlignment="1" applyProtection="1">
      <alignment vertical="top" wrapText="1"/>
      <protection locked="0"/>
    </xf>
    <xf numFmtId="0" fontId="10" fillId="0" borderId="2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22" fillId="0" borderId="42" xfId="0" applyFont="1" applyFill="1" applyBorder="1" applyAlignment="1">
      <alignment horizontal="left" vertical="top" wrapText="1"/>
    </xf>
    <xf numFmtId="0" fontId="22" fillId="0" borderId="40" xfId="0" applyFont="1" applyFill="1" applyBorder="1" applyAlignment="1">
      <alignment horizontal="left" vertical="top" wrapText="1"/>
    </xf>
    <xf numFmtId="0" fontId="8" fillId="5" borderId="86" xfId="0" applyFont="1" applyFill="1" applyBorder="1" applyAlignment="1">
      <alignment horizontal="left" vertical="center" wrapText="1"/>
    </xf>
    <xf numFmtId="0" fontId="8" fillId="5" borderId="26" xfId="0" applyFont="1" applyFill="1" applyBorder="1" applyAlignment="1">
      <alignment horizontal="left" vertical="center" wrapText="1"/>
    </xf>
    <xf numFmtId="0" fontId="8" fillId="5" borderId="42" xfId="0" applyFont="1" applyFill="1" applyBorder="1" applyAlignment="1">
      <alignment horizontal="left" vertical="center" wrapText="1"/>
    </xf>
    <xf numFmtId="0" fontId="8" fillId="5" borderId="41" xfId="0" applyFont="1" applyFill="1" applyBorder="1" applyAlignment="1">
      <alignment horizontal="left" vertical="center" wrapText="1"/>
    </xf>
    <xf numFmtId="0" fontId="8" fillId="5" borderId="37" xfId="0" applyFont="1" applyFill="1" applyBorder="1" applyAlignment="1">
      <alignment horizontal="left" vertical="center" wrapText="1"/>
    </xf>
    <xf numFmtId="0" fontId="8" fillId="5" borderId="68" xfId="0" applyFont="1" applyFill="1" applyBorder="1" applyAlignment="1">
      <alignment horizontal="left" vertical="center" wrapText="1"/>
    </xf>
    <xf numFmtId="0" fontId="8" fillId="5" borderId="60" xfId="0" applyFont="1" applyFill="1" applyBorder="1" applyAlignment="1">
      <alignment horizontal="left" vertical="center" wrapText="1"/>
    </xf>
    <xf numFmtId="0" fontId="8" fillId="5" borderId="91" xfId="0" applyFont="1" applyFill="1" applyBorder="1" applyAlignment="1">
      <alignment horizontal="left" vertical="center" wrapText="1"/>
    </xf>
    <xf numFmtId="0" fontId="8" fillId="5" borderId="92" xfId="0" applyFont="1" applyFill="1" applyBorder="1" applyAlignment="1">
      <alignment horizontal="left" vertical="center" wrapText="1"/>
    </xf>
    <xf numFmtId="0" fontId="8" fillId="8" borderId="33" xfId="0" applyFont="1" applyFill="1" applyBorder="1" applyAlignment="1">
      <alignment horizontal="center" vertical="center"/>
    </xf>
    <xf numFmtId="0" fontId="8" fillId="8" borderId="32" xfId="0" applyFont="1" applyFill="1" applyBorder="1" applyAlignment="1">
      <alignment horizontal="center" vertical="center"/>
    </xf>
    <xf numFmtId="0" fontId="8" fillId="8" borderId="31" xfId="0" applyFont="1" applyFill="1" applyBorder="1" applyAlignment="1">
      <alignment horizontal="center" vertical="center"/>
    </xf>
    <xf numFmtId="10" fontId="18" fillId="0" borderId="41" xfId="0" applyNumberFormat="1" applyFont="1" applyBorder="1" applyAlignment="1">
      <alignment horizontal="center" vertical="center"/>
    </xf>
    <xf numFmtId="165" fontId="17" fillId="0" borderId="0" xfId="1" applyNumberFormat="1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6" fillId="2" borderId="76" xfId="0" applyNumberFormat="1" applyFont="1" applyFill="1" applyBorder="1" applyAlignment="1">
      <alignment horizontal="center" vertical="center"/>
    </xf>
    <xf numFmtId="0" fontId="16" fillId="2" borderId="77" xfId="0" applyNumberFormat="1" applyFont="1" applyFill="1" applyBorder="1" applyAlignment="1">
      <alignment horizontal="center" vertical="center"/>
    </xf>
    <xf numFmtId="0" fontId="0" fillId="0" borderId="6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8" fillId="8" borderId="57" xfId="0" applyFont="1" applyFill="1" applyBorder="1" applyAlignment="1">
      <alignment horizontal="center" vertical="center" wrapText="1"/>
    </xf>
    <xf numFmtId="0" fontId="8" fillId="8" borderId="39" xfId="0" applyFont="1" applyFill="1" applyBorder="1" applyAlignment="1">
      <alignment horizontal="center" vertical="center" wrapText="1"/>
    </xf>
    <xf numFmtId="0" fontId="0" fillId="0" borderId="55" xfId="0" applyFont="1" applyBorder="1" applyAlignment="1" applyProtection="1">
      <alignment horizontal="center" vertical="center" wrapText="1"/>
      <protection locked="0"/>
    </xf>
    <xf numFmtId="0" fontId="0" fillId="0" borderId="56" xfId="0" applyFont="1" applyBorder="1" applyAlignment="1" applyProtection="1">
      <alignment horizontal="center" vertical="center" wrapText="1"/>
      <protection locked="0"/>
    </xf>
    <xf numFmtId="14" fontId="4" fillId="0" borderId="12" xfId="0" applyNumberFormat="1" applyFont="1" applyBorder="1" applyAlignment="1" applyProtection="1">
      <alignment horizontal="center" vertical="center"/>
      <protection locked="0"/>
    </xf>
    <xf numFmtId="0" fontId="8" fillId="8" borderId="13" xfId="0" applyFont="1" applyFill="1" applyBorder="1" applyAlignment="1">
      <alignment horizontal="center" vertical="center"/>
    </xf>
    <xf numFmtId="14" fontId="7" fillId="0" borderId="93" xfId="0" applyNumberFormat="1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0" fontId="16" fillId="2" borderId="75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2" fillId="0" borderId="17" xfId="0" applyFont="1" applyBorder="1" applyAlignment="1">
      <alignment horizontal="right" vertical="center"/>
    </xf>
    <xf numFmtId="0" fontId="12" fillId="0" borderId="16" xfId="0" applyFont="1" applyBorder="1" applyAlignment="1">
      <alignment horizontal="right" vertical="center"/>
    </xf>
    <xf numFmtId="0" fontId="30" fillId="0" borderId="33" xfId="0" applyNumberFormat="1" applyFont="1" applyBorder="1" applyAlignment="1" applyProtection="1">
      <alignment horizontal="center" vertical="center"/>
      <protection locked="0"/>
    </xf>
    <xf numFmtId="0" fontId="30" fillId="0" borderId="31" xfId="0" applyNumberFormat="1" applyFont="1" applyBorder="1" applyAlignment="1" applyProtection="1">
      <alignment horizontal="center" vertical="center"/>
      <protection locked="0"/>
    </xf>
    <xf numFmtId="0" fontId="24" fillId="0" borderId="0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5" borderId="68" xfId="0" applyFont="1" applyFill="1" applyBorder="1" applyAlignment="1">
      <alignment horizontal="left" vertical="center"/>
    </xf>
    <xf numFmtId="0" fontId="8" fillId="5" borderId="60" xfId="0" applyFont="1" applyFill="1" applyBorder="1" applyAlignment="1">
      <alignment horizontal="left" vertical="center"/>
    </xf>
    <xf numFmtId="0" fontId="8" fillId="5" borderId="80" xfId="0" applyFont="1" applyFill="1" applyBorder="1" applyAlignment="1">
      <alignment horizontal="left" vertical="center"/>
    </xf>
    <xf numFmtId="0" fontId="21" fillId="0" borderId="62" xfId="0" applyFont="1" applyBorder="1" applyAlignment="1">
      <alignment horizontal="left" vertical="top" wrapText="1"/>
    </xf>
    <xf numFmtId="0" fontId="21" fillId="0" borderId="44" xfId="0" applyFont="1" applyBorder="1" applyAlignment="1">
      <alignment horizontal="left" vertical="top" wrapText="1"/>
    </xf>
    <xf numFmtId="0" fontId="21" fillId="0" borderId="63" xfId="0" applyFont="1" applyBorder="1" applyAlignment="1">
      <alignment horizontal="left" vertical="top" wrapText="1"/>
    </xf>
    <xf numFmtId="0" fontId="22" fillId="0" borderId="62" xfId="0" applyFont="1" applyFill="1" applyBorder="1" applyAlignment="1">
      <alignment horizontal="left" vertical="top" wrapText="1"/>
    </xf>
    <xf numFmtId="0" fontId="22" fillId="0" borderId="44" xfId="0" applyFont="1" applyFill="1" applyBorder="1" applyAlignment="1">
      <alignment horizontal="left" vertical="top" wrapText="1"/>
    </xf>
    <xf numFmtId="0" fontId="22" fillId="0" borderId="63" xfId="0" applyFont="1" applyFill="1" applyBorder="1" applyAlignment="1">
      <alignment horizontal="left" vertical="top" wrapText="1"/>
    </xf>
    <xf numFmtId="0" fontId="35" fillId="4" borderId="32" xfId="0" applyFont="1" applyFill="1" applyBorder="1" applyAlignment="1">
      <alignment horizontal="center" vertical="center"/>
    </xf>
    <xf numFmtId="0" fontId="35" fillId="4" borderId="31" xfId="0" applyFont="1" applyFill="1" applyBorder="1" applyAlignment="1">
      <alignment horizontal="center" vertical="center"/>
    </xf>
    <xf numFmtId="0" fontId="10" fillId="0" borderId="52" xfId="0" applyFont="1" applyFill="1" applyBorder="1" applyAlignment="1" applyProtection="1">
      <alignment vertical="top" wrapText="1"/>
      <protection locked="0"/>
    </xf>
    <xf numFmtId="0" fontId="10" fillId="0" borderId="53" xfId="0" applyFont="1" applyFill="1" applyBorder="1" applyAlignment="1" applyProtection="1">
      <alignment vertical="top" wrapText="1"/>
      <protection locked="0"/>
    </xf>
    <xf numFmtId="0" fontId="10" fillId="0" borderId="54" xfId="0" applyFont="1" applyFill="1" applyBorder="1" applyAlignment="1" applyProtection="1">
      <alignment vertical="top" wrapText="1"/>
      <protection locked="0"/>
    </xf>
    <xf numFmtId="0" fontId="8" fillId="4" borderId="57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32" fillId="4" borderId="33" xfId="0" applyFont="1" applyFill="1" applyBorder="1" applyAlignment="1">
      <alignment horizontal="center" vertical="center"/>
    </xf>
    <xf numFmtId="0" fontId="32" fillId="4" borderId="31" xfId="0" applyFont="1" applyFill="1" applyBorder="1" applyAlignment="1">
      <alignment horizontal="center" vertical="center"/>
    </xf>
    <xf numFmtId="0" fontId="30" fillId="0" borderId="33" xfId="0" applyFont="1" applyFill="1" applyBorder="1" applyAlignment="1">
      <alignment horizontal="center" vertical="center"/>
    </xf>
    <xf numFmtId="0" fontId="30" fillId="0" borderId="31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14" fontId="7" fillId="0" borderId="1" xfId="0" applyNumberFormat="1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57086614173229E-2"/>
          <c:y val="4.3124801588505226E-3"/>
          <c:w val="0.95207817769061065"/>
          <c:h val="0.956318516563168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'Soutenance orale'!$P$15:$P$21</c:f>
              <c:numCache>
                <c:formatCode>0.00%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E3-4C53-AFAA-4994F82BC2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928656"/>
        <c:axId val="191020048"/>
      </c:barChart>
      <c:catAx>
        <c:axId val="187928656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one"/>
        <c:crossAx val="191020048"/>
        <c:crossesAt val="0"/>
        <c:auto val="1"/>
        <c:lblAlgn val="ctr"/>
        <c:lblOffset val="100"/>
        <c:noMultiLvlLbl val="0"/>
      </c:catAx>
      <c:valAx>
        <c:axId val="191020048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one"/>
        <c:crossAx val="187928656"/>
        <c:crosses val="autoZero"/>
        <c:crossBetween val="between"/>
        <c:majorUnit val="0.33330000000000065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5700313275178E-2"/>
          <c:y val="0"/>
          <c:w val="0.95207817769061065"/>
          <c:h val="0.9853041195937464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'Soutenance orale'!$P$23:$P$44</c:f>
              <c:numCache>
                <c:formatCode>0.00%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1-4A4C-BE32-3567B3E6D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022848"/>
        <c:axId val="191023408"/>
      </c:barChart>
      <c:catAx>
        <c:axId val="191022848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one"/>
        <c:crossAx val="191023408"/>
        <c:crossesAt val="0"/>
        <c:auto val="1"/>
        <c:lblAlgn val="ctr"/>
        <c:lblOffset val="100"/>
        <c:noMultiLvlLbl val="0"/>
      </c:catAx>
      <c:valAx>
        <c:axId val="191023408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one"/>
        <c:crossAx val="191022848"/>
        <c:crosses val="autoZero"/>
        <c:crossBetween val="between"/>
        <c:majorUnit val="0.33330000000000065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57086614173229E-2"/>
          <c:y val="4.3124801588505226E-3"/>
          <c:w val="0.95207817769061065"/>
          <c:h val="0.956318516563168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'Soutenance orale'!$P$46:$P$50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ED-4098-9262-17D7389A9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144432"/>
        <c:axId val="191144992"/>
      </c:barChart>
      <c:catAx>
        <c:axId val="191144432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one"/>
        <c:crossAx val="191144992"/>
        <c:crossesAt val="0"/>
        <c:auto val="1"/>
        <c:lblAlgn val="ctr"/>
        <c:lblOffset val="100"/>
        <c:noMultiLvlLbl val="0"/>
      </c:catAx>
      <c:valAx>
        <c:axId val="191144992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one"/>
        <c:crossAx val="191144432"/>
        <c:crosses val="autoZero"/>
        <c:crossBetween val="between"/>
        <c:majorUnit val="0.33330000000000065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557086614173229E-2"/>
          <c:y val="4.3124801588505226E-3"/>
          <c:w val="0.95207817769061065"/>
          <c:h val="0.9563185165631683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'Soutenance orale'!$P$55:$P$67</c:f>
              <c:numCache>
                <c:formatCode>0.00%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7E-4614-A981-54F6E8321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24000"/>
        <c:axId val="191524560"/>
      </c:barChart>
      <c:catAx>
        <c:axId val="191524000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one"/>
        <c:crossAx val="191524560"/>
        <c:crossesAt val="0"/>
        <c:auto val="1"/>
        <c:lblAlgn val="ctr"/>
        <c:lblOffset val="100"/>
        <c:noMultiLvlLbl val="0"/>
      </c:catAx>
      <c:valAx>
        <c:axId val="191524560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one"/>
        <c:crossAx val="191524000"/>
        <c:crosses val="autoZero"/>
        <c:crossBetween val="between"/>
        <c:majorUnit val="0.33330000000000065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320317811838295E-3"/>
          <c:y val="5.8750344392595431E-3"/>
          <c:w val="0.86895968102259258"/>
          <c:h val="0.94984170936557255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'Soutenance orale'!$P$69:$P$85</c:f>
              <c:numCache>
                <c:formatCode>0.00%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91-4A6D-9AF9-017DBC834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26800"/>
        <c:axId val="191527360"/>
      </c:barChart>
      <c:catAx>
        <c:axId val="191526800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one"/>
        <c:crossAx val="191527360"/>
        <c:crossesAt val="0"/>
        <c:auto val="1"/>
        <c:lblAlgn val="ctr"/>
        <c:lblOffset val="100"/>
        <c:noMultiLvlLbl val="0"/>
      </c:catAx>
      <c:valAx>
        <c:axId val="191527360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one"/>
        <c:crossAx val="191526800"/>
        <c:crosses val="autoZero"/>
        <c:crossBetween val="between"/>
        <c:majorUnit val="0.33330000000000065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67235</xdr:colOff>
      <xdr:row>14</xdr:row>
      <xdr:rowOff>0</xdr:rowOff>
    </xdr:from>
    <xdr:to>
      <xdr:col>10</xdr:col>
      <xdr:colOff>1557618</xdr:colOff>
      <xdr:row>21</xdr:row>
      <xdr:rowOff>67235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44825</xdr:colOff>
      <xdr:row>22</xdr:row>
      <xdr:rowOff>0</xdr:rowOff>
    </xdr:from>
    <xdr:to>
      <xdr:col>10</xdr:col>
      <xdr:colOff>1557619</xdr:colOff>
      <xdr:row>44</xdr:row>
      <xdr:rowOff>78441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67235</xdr:colOff>
      <xdr:row>45</xdr:row>
      <xdr:rowOff>1</xdr:rowOff>
    </xdr:from>
    <xdr:to>
      <xdr:col>10</xdr:col>
      <xdr:colOff>1557618</xdr:colOff>
      <xdr:row>50</xdr:row>
      <xdr:rowOff>89647</xdr:rowOff>
    </xdr:to>
    <xdr:graphicFrame macro="">
      <xdr:nvGraphicFramePr>
        <xdr:cNvPr id="5" name="Chart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44825</xdr:colOff>
      <xdr:row>54</xdr:row>
      <xdr:rowOff>0</xdr:rowOff>
    </xdr:from>
    <xdr:to>
      <xdr:col>10</xdr:col>
      <xdr:colOff>1568825</xdr:colOff>
      <xdr:row>67</xdr:row>
      <xdr:rowOff>112058</xdr:rowOff>
    </xdr:to>
    <xdr:graphicFrame macro="">
      <xdr:nvGraphicFramePr>
        <xdr:cNvPr id="6" name="Chart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112061</xdr:colOff>
      <xdr:row>67</xdr:row>
      <xdr:rowOff>190499</xdr:rowOff>
    </xdr:from>
    <xdr:to>
      <xdr:col>11</xdr:col>
      <xdr:colOff>56031</xdr:colOff>
      <xdr:row>85</xdr:row>
      <xdr:rowOff>168087</xdr:rowOff>
    </xdr:to>
    <xdr:graphicFrame macro="">
      <xdr:nvGraphicFramePr>
        <xdr:cNvPr id="7" name="Chart 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view="pageBreakPreview" topLeftCell="B1" zoomScale="60" zoomScaleNormal="75" workbookViewId="0">
      <selection activeCell="B5" sqref="B5"/>
    </sheetView>
  </sheetViews>
  <sheetFormatPr baseColWidth="10" defaultRowHeight="14.5" x14ac:dyDescent="0.35"/>
  <cols>
    <col min="1" max="1" width="9.54296875" style="11" customWidth="1"/>
    <col min="2" max="2" width="66" style="10" customWidth="1"/>
    <col min="3" max="3" width="4.54296875" style="10" customWidth="1"/>
    <col min="4" max="4" width="108.54296875" style="1" customWidth="1"/>
    <col min="5" max="5" width="6.26953125" style="9" customWidth="1"/>
    <col min="6" max="9" width="3.7265625" style="8" customWidth="1"/>
    <col min="10" max="10" width="3.54296875" style="122" customWidth="1"/>
    <col min="11" max="11" width="25.54296875" style="122" customWidth="1"/>
    <col min="12" max="12" width="8" style="1" customWidth="1"/>
    <col min="13" max="13" width="4.54296875" style="208" customWidth="1"/>
    <col min="14" max="19" width="11.453125" style="230"/>
    <col min="20" max="229" width="11.453125" style="1"/>
    <col min="230" max="230" width="6.81640625" style="1" customWidth="1"/>
    <col min="231" max="231" width="60" style="1" customWidth="1"/>
    <col min="232" max="232" width="15.54296875" style="1" customWidth="1"/>
    <col min="233" max="233" width="102.1796875" style="1" customWidth="1"/>
    <col min="234" max="234" width="4.453125" style="1" customWidth="1"/>
    <col min="235" max="238" width="3.7265625" style="1" customWidth="1"/>
    <col min="239" max="239" width="5.54296875" style="1" customWidth="1"/>
    <col min="240" max="240" width="21.1796875" style="1" customWidth="1"/>
    <col min="241" max="241" width="7.26953125" style="1" customWidth="1"/>
    <col min="242" max="242" width="5.7265625" style="1" customWidth="1"/>
    <col min="243" max="243" width="6.26953125" style="1" customWidth="1"/>
    <col min="244" max="244" width="7.7265625" style="1" customWidth="1"/>
    <col min="245" max="246" width="8.54296875" style="1" customWidth="1"/>
    <col min="247" max="247" width="8" style="1" customWidth="1"/>
    <col min="248" max="485" width="11.453125" style="1"/>
    <col min="486" max="486" width="6.81640625" style="1" customWidth="1"/>
    <col min="487" max="487" width="60" style="1" customWidth="1"/>
    <col min="488" max="488" width="15.54296875" style="1" customWidth="1"/>
    <col min="489" max="489" width="102.1796875" style="1" customWidth="1"/>
    <col min="490" max="490" width="4.453125" style="1" customWidth="1"/>
    <col min="491" max="494" width="3.7265625" style="1" customWidth="1"/>
    <col min="495" max="495" width="5.54296875" style="1" customWidth="1"/>
    <col min="496" max="496" width="21.1796875" style="1" customWidth="1"/>
    <col min="497" max="497" width="7.26953125" style="1" customWidth="1"/>
    <col min="498" max="498" width="5.7265625" style="1" customWidth="1"/>
    <col min="499" max="499" width="6.26953125" style="1" customWidth="1"/>
    <col min="500" max="500" width="7.7265625" style="1" customWidth="1"/>
    <col min="501" max="502" width="8.54296875" style="1" customWidth="1"/>
    <col min="503" max="503" width="8" style="1" customWidth="1"/>
    <col min="504" max="741" width="11.453125" style="1"/>
    <col min="742" max="742" width="6.81640625" style="1" customWidth="1"/>
    <col min="743" max="743" width="60" style="1" customWidth="1"/>
    <col min="744" max="744" width="15.54296875" style="1" customWidth="1"/>
    <col min="745" max="745" width="102.1796875" style="1" customWidth="1"/>
    <col min="746" max="746" width="4.453125" style="1" customWidth="1"/>
    <col min="747" max="750" width="3.7265625" style="1" customWidth="1"/>
    <col min="751" max="751" width="5.54296875" style="1" customWidth="1"/>
    <col min="752" max="752" width="21.1796875" style="1" customWidth="1"/>
    <col min="753" max="753" width="7.26953125" style="1" customWidth="1"/>
    <col min="754" max="754" width="5.7265625" style="1" customWidth="1"/>
    <col min="755" max="755" width="6.26953125" style="1" customWidth="1"/>
    <col min="756" max="756" width="7.7265625" style="1" customWidth="1"/>
    <col min="757" max="758" width="8.54296875" style="1" customWidth="1"/>
    <col min="759" max="759" width="8" style="1" customWidth="1"/>
    <col min="760" max="997" width="11.453125" style="1"/>
    <col min="998" max="998" width="6.81640625" style="1" customWidth="1"/>
    <col min="999" max="999" width="60" style="1" customWidth="1"/>
    <col min="1000" max="1000" width="15.54296875" style="1" customWidth="1"/>
    <col min="1001" max="1001" width="102.1796875" style="1" customWidth="1"/>
    <col min="1002" max="1002" width="4.453125" style="1" customWidth="1"/>
    <col min="1003" max="1006" width="3.7265625" style="1" customWidth="1"/>
    <col min="1007" max="1007" width="5.54296875" style="1" customWidth="1"/>
    <col min="1008" max="1008" width="21.1796875" style="1" customWidth="1"/>
    <col min="1009" max="1009" width="7.26953125" style="1" customWidth="1"/>
    <col min="1010" max="1010" width="5.7265625" style="1" customWidth="1"/>
    <col min="1011" max="1011" width="6.26953125" style="1" customWidth="1"/>
    <col min="1012" max="1012" width="7.7265625" style="1" customWidth="1"/>
    <col min="1013" max="1014" width="8.54296875" style="1" customWidth="1"/>
    <col min="1015" max="1015" width="8" style="1" customWidth="1"/>
    <col min="1016" max="1253" width="11.453125" style="1"/>
    <col min="1254" max="1254" width="6.81640625" style="1" customWidth="1"/>
    <col min="1255" max="1255" width="60" style="1" customWidth="1"/>
    <col min="1256" max="1256" width="15.54296875" style="1" customWidth="1"/>
    <col min="1257" max="1257" width="102.1796875" style="1" customWidth="1"/>
    <col min="1258" max="1258" width="4.453125" style="1" customWidth="1"/>
    <col min="1259" max="1262" width="3.7265625" style="1" customWidth="1"/>
    <col min="1263" max="1263" width="5.54296875" style="1" customWidth="1"/>
    <col min="1264" max="1264" width="21.1796875" style="1" customWidth="1"/>
    <col min="1265" max="1265" width="7.26953125" style="1" customWidth="1"/>
    <col min="1266" max="1266" width="5.7265625" style="1" customWidth="1"/>
    <col min="1267" max="1267" width="6.26953125" style="1" customWidth="1"/>
    <col min="1268" max="1268" width="7.7265625" style="1" customWidth="1"/>
    <col min="1269" max="1270" width="8.54296875" style="1" customWidth="1"/>
    <col min="1271" max="1271" width="8" style="1" customWidth="1"/>
    <col min="1272" max="1509" width="11.453125" style="1"/>
    <col min="1510" max="1510" width="6.81640625" style="1" customWidth="1"/>
    <col min="1511" max="1511" width="60" style="1" customWidth="1"/>
    <col min="1512" max="1512" width="15.54296875" style="1" customWidth="1"/>
    <col min="1513" max="1513" width="102.1796875" style="1" customWidth="1"/>
    <col min="1514" max="1514" width="4.453125" style="1" customWidth="1"/>
    <col min="1515" max="1518" width="3.7265625" style="1" customWidth="1"/>
    <col min="1519" max="1519" width="5.54296875" style="1" customWidth="1"/>
    <col min="1520" max="1520" width="21.1796875" style="1" customWidth="1"/>
    <col min="1521" max="1521" width="7.26953125" style="1" customWidth="1"/>
    <col min="1522" max="1522" width="5.7265625" style="1" customWidth="1"/>
    <col min="1523" max="1523" width="6.26953125" style="1" customWidth="1"/>
    <col min="1524" max="1524" width="7.7265625" style="1" customWidth="1"/>
    <col min="1525" max="1526" width="8.54296875" style="1" customWidth="1"/>
    <col min="1527" max="1527" width="8" style="1" customWidth="1"/>
    <col min="1528" max="1765" width="11.453125" style="1"/>
    <col min="1766" max="1766" width="6.81640625" style="1" customWidth="1"/>
    <col min="1767" max="1767" width="60" style="1" customWidth="1"/>
    <col min="1768" max="1768" width="15.54296875" style="1" customWidth="1"/>
    <col min="1769" max="1769" width="102.1796875" style="1" customWidth="1"/>
    <col min="1770" max="1770" width="4.453125" style="1" customWidth="1"/>
    <col min="1771" max="1774" width="3.7265625" style="1" customWidth="1"/>
    <col min="1775" max="1775" width="5.54296875" style="1" customWidth="1"/>
    <col min="1776" max="1776" width="21.1796875" style="1" customWidth="1"/>
    <col min="1777" max="1777" width="7.26953125" style="1" customWidth="1"/>
    <col min="1778" max="1778" width="5.7265625" style="1" customWidth="1"/>
    <col min="1779" max="1779" width="6.26953125" style="1" customWidth="1"/>
    <col min="1780" max="1780" width="7.7265625" style="1" customWidth="1"/>
    <col min="1781" max="1782" width="8.54296875" style="1" customWidth="1"/>
    <col min="1783" max="1783" width="8" style="1" customWidth="1"/>
    <col min="1784" max="2021" width="11.453125" style="1"/>
    <col min="2022" max="2022" width="6.81640625" style="1" customWidth="1"/>
    <col min="2023" max="2023" width="60" style="1" customWidth="1"/>
    <col min="2024" max="2024" width="15.54296875" style="1" customWidth="1"/>
    <col min="2025" max="2025" width="102.1796875" style="1" customWidth="1"/>
    <col min="2026" max="2026" width="4.453125" style="1" customWidth="1"/>
    <col min="2027" max="2030" width="3.7265625" style="1" customWidth="1"/>
    <col min="2031" max="2031" width="5.54296875" style="1" customWidth="1"/>
    <col min="2032" max="2032" width="21.1796875" style="1" customWidth="1"/>
    <col min="2033" max="2033" width="7.26953125" style="1" customWidth="1"/>
    <col min="2034" max="2034" width="5.7265625" style="1" customWidth="1"/>
    <col min="2035" max="2035" width="6.26953125" style="1" customWidth="1"/>
    <col min="2036" max="2036" width="7.7265625" style="1" customWidth="1"/>
    <col min="2037" max="2038" width="8.54296875" style="1" customWidth="1"/>
    <col min="2039" max="2039" width="8" style="1" customWidth="1"/>
    <col min="2040" max="2277" width="11.453125" style="1"/>
    <col min="2278" max="2278" width="6.81640625" style="1" customWidth="1"/>
    <col min="2279" max="2279" width="60" style="1" customWidth="1"/>
    <col min="2280" max="2280" width="15.54296875" style="1" customWidth="1"/>
    <col min="2281" max="2281" width="102.1796875" style="1" customWidth="1"/>
    <col min="2282" max="2282" width="4.453125" style="1" customWidth="1"/>
    <col min="2283" max="2286" width="3.7265625" style="1" customWidth="1"/>
    <col min="2287" max="2287" width="5.54296875" style="1" customWidth="1"/>
    <col min="2288" max="2288" width="21.1796875" style="1" customWidth="1"/>
    <col min="2289" max="2289" width="7.26953125" style="1" customWidth="1"/>
    <col min="2290" max="2290" width="5.7265625" style="1" customWidth="1"/>
    <col min="2291" max="2291" width="6.26953125" style="1" customWidth="1"/>
    <col min="2292" max="2292" width="7.7265625" style="1" customWidth="1"/>
    <col min="2293" max="2294" width="8.54296875" style="1" customWidth="1"/>
    <col min="2295" max="2295" width="8" style="1" customWidth="1"/>
    <col min="2296" max="2533" width="11.453125" style="1"/>
    <col min="2534" max="2534" width="6.81640625" style="1" customWidth="1"/>
    <col min="2535" max="2535" width="60" style="1" customWidth="1"/>
    <col min="2536" max="2536" width="15.54296875" style="1" customWidth="1"/>
    <col min="2537" max="2537" width="102.1796875" style="1" customWidth="1"/>
    <col min="2538" max="2538" width="4.453125" style="1" customWidth="1"/>
    <col min="2539" max="2542" width="3.7265625" style="1" customWidth="1"/>
    <col min="2543" max="2543" width="5.54296875" style="1" customWidth="1"/>
    <col min="2544" max="2544" width="21.1796875" style="1" customWidth="1"/>
    <col min="2545" max="2545" width="7.26953125" style="1" customWidth="1"/>
    <col min="2546" max="2546" width="5.7265625" style="1" customWidth="1"/>
    <col min="2547" max="2547" width="6.26953125" style="1" customWidth="1"/>
    <col min="2548" max="2548" width="7.7265625" style="1" customWidth="1"/>
    <col min="2549" max="2550" width="8.54296875" style="1" customWidth="1"/>
    <col min="2551" max="2551" width="8" style="1" customWidth="1"/>
    <col min="2552" max="2789" width="11.453125" style="1"/>
    <col min="2790" max="2790" width="6.81640625" style="1" customWidth="1"/>
    <col min="2791" max="2791" width="60" style="1" customWidth="1"/>
    <col min="2792" max="2792" width="15.54296875" style="1" customWidth="1"/>
    <col min="2793" max="2793" width="102.1796875" style="1" customWidth="1"/>
    <col min="2794" max="2794" width="4.453125" style="1" customWidth="1"/>
    <col min="2795" max="2798" width="3.7265625" style="1" customWidth="1"/>
    <col min="2799" max="2799" width="5.54296875" style="1" customWidth="1"/>
    <col min="2800" max="2800" width="21.1796875" style="1" customWidth="1"/>
    <col min="2801" max="2801" width="7.26953125" style="1" customWidth="1"/>
    <col min="2802" max="2802" width="5.7265625" style="1" customWidth="1"/>
    <col min="2803" max="2803" width="6.26953125" style="1" customWidth="1"/>
    <col min="2804" max="2804" width="7.7265625" style="1" customWidth="1"/>
    <col min="2805" max="2806" width="8.54296875" style="1" customWidth="1"/>
    <col min="2807" max="2807" width="8" style="1" customWidth="1"/>
    <col min="2808" max="3045" width="11.453125" style="1"/>
    <col min="3046" max="3046" width="6.81640625" style="1" customWidth="1"/>
    <col min="3047" max="3047" width="60" style="1" customWidth="1"/>
    <col min="3048" max="3048" width="15.54296875" style="1" customWidth="1"/>
    <col min="3049" max="3049" width="102.1796875" style="1" customWidth="1"/>
    <col min="3050" max="3050" width="4.453125" style="1" customWidth="1"/>
    <col min="3051" max="3054" width="3.7265625" style="1" customWidth="1"/>
    <col min="3055" max="3055" width="5.54296875" style="1" customWidth="1"/>
    <col min="3056" max="3056" width="21.1796875" style="1" customWidth="1"/>
    <col min="3057" max="3057" width="7.26953125" style="1" customWidth="1"/>
    <col min="3058" max="3058" width="5.7265625" style="1" customWidth="1"/>
    <col min="3059" max="3059" width="6.26953125" style="1" customWidth="1"/>
    <col min="3060" max="3060" width="7.7265625" style="1" customWidth="1"/>
    <col min="3061" max="3062" width="8.54296875" style="1" customWidth="1"/>
    <col min="3063" max="3063" width="8" style="1" customWidth="1"/>
    <col min="3064" max="3301" width="11.453125" style="1"/>
    <col min="3302" max="3302" width="6.81640625" style="1" customWidth="1"/>
    <col min="3303" max="3303" width="60" style="1" customWidth="1"/>
    <col min="3304" max="3304" width="15.54296875" style="1" customWidth="1"/>
    <col min="3305" max="3305" width="102.1796875" style="1" customWidth="1"/>
    <col min="3306" max="3306" width="4.453125" style="1" customWidth="1"/>
    <col min="3307" max="3310" width="3.7265625" style="1" customWidth="1"/>
    <col min="3311" max="3311" width="5.54296875" style="1" customWidth="1"/>
    <col min="3312" max="3312" width="21.1796875" style="1" customWidth="1"/>
    <col min="3313" max="3313" width="7.26953125" style="1" customWidth="1"/>
    <col min="3314" max="3314" width="5.7265625" style="1" customWidth="1"/>
    <col min="3315" max="3315" width="6.26953125" style="1" customWidth="1"/>
    <col min="3316" max="3316" width="7.7265625" style="1" customWidth="1"/>
    <col min="3317" max="3318" width="8.54296875" style="1" customWidth="1"/>
    <col min="3319" max="3319" width="8" style="1" customWidth="1"/>
    <col min="3320" max="3557" width="11.453125" style="1"/>
    <col min="3558" max="3558" width="6.81640625" style="1" customWidth="1"/>
    <col min="3559" max="3559" width="60" style="1" customWidth="1"/>
    <col min="3560" max="3560" width="15.54296875" style="1" customWidth="1"/>
    <col min="3561" max="3561" width="102.1796875" style="1" customWidth="1"/>
    <col min="3562" max="3562" width="4.453125" style="1" customWidth="1"/>
    <col min="3563" max="3566" width="3.7265625" style="1" customWidth="1"/>
    <col min="3567" max="3567" width="5.54296875" style="1" customWidth="1"/>
    <col min="3568" max="3568" width="21.1796875" style="1" customWidth="1"/>
    <col min="3569" max="3569" width="7.26953125" style="1" customWidth="1"/>
    <col min="3570" max="3570" width="5.7265625" style="1" customWidth="1"/>
    <col min="3571" max="3571" width="6.26953125" style="1" customWidth="1"/>
    <col min="3572" max="3572" width="7.7265625" style="1" customWidth="1"/>
    <col min="3573" max="3574" width="8.54296875" style="1" customWidth="1"/>
    <col min="3575" max="3575" width="8" style="1" customWidth="1"/>
    <col min="3576" max="3813" width="11.453125" style="1"/>
    <col min="3814" max="3814" width="6.81640625" style="1" customWidth="1"/>
    <col min="3815" max="3815" width="60" style="1" customWidth="1"/>
    <col min="3816" max="3816" width="15.54296875" style="1" customWidth="1"/>
    <col min="3817" max="3817" width="102.1796875" style="1" customWidth="1"/>
    <col min="3818" max="3818" width="4.453125" style="1" customWidth="1"/>
    <col min="3819" max="3822" width="3.7265625" style="1" customWidth="1"/>
    <col min="3823" max="3823" width="5.54296875" style="1" customWidth="1"/>
    <col min="3824" max="3824" width="21.1796875" style="1" customWidth="1"/>
    <col min="3825" max="3825" width="7.26953125" style="1" customWidth="1"/>
    <col min="3826" max="3826" width="5.7265625" style="1" customWidth="1"/>
    <col min="3827" max="3827" width="6.26953125" style="1" customWidth="1"/>
    <col min="3828" max="3828" width="7.7265625" style="1" customWidth="1"/>
    <col min="3829" max="3830" width="8.54296875" style="1" customWidth="1"/>
    <col min="3831" max="3831" width="8" style="1" customWidth="1"/>
    <col min="3832" max="4069" width="11.453125" style="1"/>
    <col min="4070" max="4070" width="6.81640625" style="1" customWidth="1"/>
    <col min="4071" max="4071" width="60" style="1" customWidth="1"/>
    <col min="4072" max="4072" width="15.54296875" style="1" customWidth="1"/>
    <col min="4073" max="4073" width="102.1796875" style="1" customWidth="1"/>
    <col min="4074" max="4074" width="4.453125" style="1" customWidth="1"/>
    <col min="4075" max="4078" width="3.7265625" style="1" customWidth="1"/>
    <col min="4079" max="4079" width="5.54296875" style="1" customWidth="1"/>
    <col min="4080" max="4080" width="21.1796875" style="1" customWidth="1"/>
    <col min="4081" max="4081" width="7.26953125" style="1" customWidth="1"/>
    <col min="4082" max="4082" width="5.7265625" style="1" customWidth="1"/>
    <col min="4083" max="4083" width="6.26953125" style="1" customWidth="1"/>
    <col min="4084" max="4084" width="7.7265625" style="1" customWidth="1"/>
    <col min="4085" max="4086" width="8.54296875" style="1" customWidth="1"/>
    <col min="4087" max="4087" width="8" style="1" customWidth="1"/>
    <col min="4088" max="4325" width="11.453125" style="1"/>
    <col min="4326" max="4326" width="6.81640625" style="1" customWidth="1"/>
    <col min="4327" max="4327" width="60" style="1" customWidth="1"/>
    <col min="4328" max="4328" width="15.54296875" style="1" customWidth="1"/>
    <col min="4329" max="4329" width="102.1796875" style="1" customWidth="1"/>
    <col min="4330" max="4330" width="4.453125" style="1" customWidth="1"/>
    <col min="4331" max="4334" width="3.7265625" style="1" customWidth="1"/>
    <col min="4335" max="4335" width="5.54296875" style="1" customWidth="1"/>
    <col min="4336" max="4336" width="21.1796875" style="1" customWidth="1"/>
    <col min="4337" max="4337" width="7.26953125" style="1" customWidth="1"/>
    <col min="4338" max="4338" width="5.7265625" style="1" customWidth="1"/>
    <col min="4339" max="4339" width="6.26953125" style="1" customWidth="1"/>
    <col min="4340" max="4340" width="7.7265625" style="1" customWidth="1"/>
    <col min="4341" max="4342" width="8.54296875" style="1" customWidth="1"/>
    <col min="4343" max="4343" width="8" style="1" customWidth="1"/>
    <col min="4344" max="4581" width="11.453125" style="1"/>
    <col min="4582" max="4582" width="6.81640625" style="1" customWidth="1"/>
    <col min="4583" max="4583" width="60" style="1" customWidth="1"/>
    <col min="4584" max="4584" width="15.54296875" style="1" customWidth="1"/>
    <col min="4585" max="4585" width="102.1796875" style="1" customWidth="1"/>
    <col min="4586" max="4586" width="4.453125" style="1" customWidth="1"/>
    <col min="4587" max="4590" width="3.7265625" style="1" customWidth="1"/>
    <col min="4591" max="4591" width="5.54296875" style="1" customWidth="1"/>
    <col min="4592" max="4592" width="21.1796875" style="1" customWidth="1"/>
    <col min="4593" max="4593" width="7.26953125" style="1" customWidth="1"/>
    <col min="4594" max="4594" width="5.7265625" style="1" customWidth="1"/>
    <col min="4595" max="4595" width="6.26953125" style="1" customWidth="1"/>
    <col min="4596" max="4596" width="7.7265625" style="1" customWidth="1"/>
    <col min="4597" max="4598" width="8.54296875" style="1" customWidth="1"/>
    <col min="4599" max="4599" width="8" style="1" customWidth="1"/>
    <col min="4600" max="4837" width="11.453125" style="1"/>
    <col min="4838" max="4838" width="6.81640625" style="1" customWidth="1"/>
    <col min="4839" max="4839" width="60" style="1" customWidth="1"/>
    <col min="4840" max="4840" width="15.54296875" style="1" customWidth="1"/>
    <col min="4841" max="4841" width="102.1796875" style="1" customWidth="1"/>
    <col min="4842" max="4842" width="4.453125" style="1" customWidth="1"/>
    <col min="4843" max="4846" width="3.7265625" style="1" customWidth="1"/>
    <col min="4847" max="4847" width="5.54296875" style="1" customWidth="1"/>
    <col min="4848" max="4848" width="21.1796875" style="1" customWidth="1"/>
    <col min="4849" max="4849" width="7.26953125" style="1" customWidth="1"/>
    <col min="4850" max="4850" width="5.7265625" style="1" customWidth="1"/>
    <col min="4851" max="4851" width="6.26953125" style="1" customWidth="1"/>
    <col min="4852" max="4852" width="7.7265625" style="1" customWidth="1"/>
    <col min="4853" max="4854" width="8.54296875" style="1" customWidth="1"/>
    <col min="4855" max="4855" width="8" style="1" customWidth="1"/>
    <col min="4856" max="5093" width="11.453125" style="1"/>
    <col min="5094" max="5094" width="6.81640625" style="1" customWidth="1"/>
    <col min="5095" max="5095" width="60" style="1" customWidth="1"/>
    <col min="5096" max="5096" width="15.54296875" style="1" customWidth="1"/>
    <col min="5097" max="5097" width="102.1796875" style="1" customWidth="1"/>
    <col min="5098" max="5098" width="4.453125" style="1" customWidth="1"/>
    <col min="5099" max="5102" width="3.7265625" style="1" customWidth="1"/>
    <col min="5103" max="5103" width="5.54296875" style="1" customWidth="1"/>
    <col min="5104" max="5104" width="21.1796875" style="1" customWidth="1"/>
    <col min="5105" max="5105" width="7.26953125" style="1" customWidth="1"/>
    <col min="5106" max="5106" width="5.7265625" style="1" customWidth="1"/>
    <col min="5107" max="5107" width="6.26953125" style="1" customWidth="1"/>
    <col min="5108" max="5108" width="7.7265625" style="1" customWidth="1"/>
    <col min="5109" max="5110" width="8.54296875" style="1" customWidth="1"/>
    <col min="5111" max="5111" width="8" style="1" customWidth="1"/>
    <col min="5112" max="5349" width="11.453125" style="1"/>
    <col min="5350" max="5350" width="6.81640625" style="1" customWidth="1"/>
    <col min="5351" max="5351" width="60" style="1" customWidth="1"/>
    <col min="5352" max="5352" width="15.54296875" style="1" customWidth="1"/>
    <col min="5353" max="5353" width="102.1796875" style="1" customWidth="1"/>
    <col min="5354" max="5354" width="4.453125" style="1" customWidth="1"/>
    <col min="5355" max="5358" width="3.7265625" style="1" customWidth="1"/>
    <col min="5359" max="5359" width="5.54296875" style="1" customWidth="1"/>
    <col min="5360" max="5360" width="21.1796875" style="1" customWidth="1"/>
    <col min="5361" max="5361" width="7.26953125" style="1" customWidth="1"/>
    <col min="5362" max="5362" width="5.7265625" style="1" customWidth="1"/>
    <col min="5363" max="5363" width="6.26953125" style="1" customWidth="1"/>
    <col min="5364" max="5364" width="7.7265625" style="1" customWidth="1"/>
    <col min="5365" max="5366" width="8.54296875" style="1" customWidth="1"/>
    <col min="5367" max="5367" width="8" style="1" customWidth="1"/>
    <col min="5368" max="5605" width="11.453125" style="1"/>
    <col min="5606" max="5606" width="6.81640625" style="1" customWidth="1"/>
    <col min="5607" max="5607" width="60" style="1" customWidth="1"/>
    <col min="5608" max="5608" width="15.54296875" style="1" customWidth="1"/>
    <col min="5609" max="5609" width="102.1796875" style="1" customWidth="1"/>
    <col min="5610" max="5610" width="4.453125" style="1" customWidth="1"/>
    <col min="5611" max="5614" width="3.7265625" style="1" customWidth="1"/>
    <col min="5615" max="5615" width="5.54296875" style="1" customWidth="1"/>
    <col min="5616" max="5616" width="21.1796875" style="1" customWidth="1"/>
    <col min="5617" max="5617" width="7.26953125" style="1" customWidth="1"/>
    <col min="5618" max="5618" width="5.7265625" style="1" customWidth="1"/>
    <col min="5619" max="5619" width="6.26953125" style="1" customWidth="1"/>
    <col min="5620" max="5620" width="7.7265625" style="1" customWidth="1"/>
    <col min="5621" max="5622" width="8.54296875" style="1" customWidth="1"/>
    <col min="5623" max="5623" width="8" style="1" customWidth="1"/>
    <col min="5624" max="5861" width="11.453125" style="1"/>
    <col min="5862" max="5862" width="6.81640625" style="1" customWidth="1"/>
    <col min="5863" max="5863" width="60" style="1" customWidth="1"/>
    <col min="5864" max="5864" width="15.54296875" style="1" customWidth="1"/>
    <col min="5865" max="5865" width="102.1796875" style="1" customWidth="1"/>
    <col min="5866" max="5866" width="4.453125" style="1" customWidth="1"/>
    <col min="5867" max="5870" width="3.7265625" style="1" customWidth="1"/>
    <col min="5871" max="5871" width="5.54296875" style="1" customWidth="1"/>
    <col min="5872" max="5872" width="21.1796875" style="1" customWidth="1"/>
    <col min="5873" max="5873" width="7.26953125" style="1" customWidth="1"/>
    <col min="5874" max="5874" width="5.7265625" style="1" customWidth="1"/>
    <col min="5875" max="5875" width="6.26953125" style="1" customWidth="1"/>
    <col min="5876" max="5876" width="7.7265625" style="1" customWidth="1"/>
    <col min="5877" max="5878" width="8.54296875" style="1" customWidth="1"/>
    <col min="5879" max="5879" width="8" style="1" customWidth="1"/>
    <col min="5880" max="6117" width="11.453125" style="1"/>
    <col min="6118" max="6118" width="6.81640625" style="1" customWidth="1"/>
    <col min="6119" max="6119" width="60" style="1" customWidth="1"/>
    <col min="6120" max="6120" width="15.54296875" style="1" customWidth="1"/>
    <col min="6121" max="6121" width="102.1796875" style="1" customWidth="1"/>
    <col min="6122" max="6122" width="4.453125" style="1" customWidth="1"/>
    <col min="6123" max="6126" width="3.7265625" style="1" customWidth="1"/>
    <col min="6127" max="6127" width="5.54296875" style="1" customWidth="1"/>
    <col min="6128" max="6128" width="21.1796875" style="1" customWidth="1"/>
    <col min="6129" max="6129" width="7.26953125" style="1" customWidth="1"/>
    <col min="6130" max="6130" width="5.7265625" style="1" customWidth="1"/>
    <col min="6131" max="6131" width="6.26953125" style="1" customWidth="1"/>
    <col min="6132" max="6132" width="7.7265625" style="1" customWidth="1"/>
    <col min="6133" max="6134" width="8.54296875" style="1" customWidth="1"/>
    <col min="6135" max="6135" width="8" style="1" customWidth="1"/>
    <col min="6136" max="6373" width="11.453125" style="1"/>
    <col min="6374" max="6374" width="6.81640625" style="1" customWidth="1"/>
    <col min="6375" max="6375" width="60" style="1" customWidth="1"/>
    <col min="6376" max="6376" width="15.54296875" style="1" customWidth="1"/>
    <col min="6377" max="6377" width="102.1796875" style="1" customWidth="1"/>
    <col min="6378" max="6378" width="4.453125" style="1" customWidth="1"/>
    <col min="6379" max="6382" width="3.7265625" style="1" customWidth="1"/>
    <col min="6383" max="6383" width="5.54296875" style="1" customWidth="1"/>
    <col min="6384" max="6384" width="21.1796875" style="1" customWidth="1"/>
    <col min="6385" max="6385" width="7.26953125" style="1" customWidth="1"/>
    <col min="6386" max="6386" width="5.7265625" style="1" customWidth="1"/>
    <col min="6387" max="6387" width="6.26953125" style="1" customWidth="1"/>
    <col min="6388" max="6388" width="7.7265625" style="1" customWidth="1"/>
    <col min="6389" max="6390" width="8.54296875" style="1" customWidth="1"/>
    <col min="6391" max="6391" width="8" style="1" customWidth="1"/>
    <col min="6392" max="6629" width="11.453125" style="1"/>
    <col min="6630" max="6630" width="6.81640625" style="1" customWidth="1"/>
    <col min="6631" max="6631" width="60" style="1" customWidth="1"/>
    <col min="6632" max="6632" width="15.54296875" style="1" customWidth="1"/>
    <col min="6633" max="6633" width="102.1796875" style="1" customWidth="1"/>
    <col min="6634" max="6634" width="4.453125" style="1" customWidth="1"/>
    <col min="6635" max="6638" width="3.7265625" style="1" customWidth="1"/>
    <col min="6639" max="6639" width="5.54296875" style="1" customWidth="1"/>
    <col min="6640" max="6640" width="21.1796875" style="1" customWidth="1"/>
    <col min="6641" max="6641" width="7.26953125" style="1" customWidth="1"/>
    <col min="6642" max="6642" width="5.7265625" style="1" customWidth="1"/>
    <col min="6643" max="6643" width="6.26953125" style="1" customWidth="1"/>
    <col min="6644" max="6644" width="7.7265625" style="1" customWidth="1"/>
    <col min="6645" max="6646" width="8.54296875" style="1" customWidth="1"/>
    <col min="6647" max="6647" width="8" style="1" customWidth="1"/>
    <col min="6648" max="6885" width="11.453125" style="1"/>
    <col min="6886" max="6886" width="6.81640625" style="1" customWidth="1"/>
    <col min="6887" max="6887" width="60" style="1" customWidth="1"/>
    <col min="6888" max="6888" width="15.54296875" style="1" customWidth="1"/>
    <col min="6889" max="6889" width="102.1796875" style="1" customWidth="1"/>
    <col min="6890" max="6890" width="4.453125" style="1" customWidth="1"/>
    <col min="6891" max="6894" width="3.7265625" style="1" customWidth="1"/>
    <col min="6895" max="6895" width="5.54296875" style="1" customWidth="1"/>
    <col min="6896" max="6896" width="21.1796875" style="1" customWidth="1"/>
    <col min="6897" max="6897" width="7.26953125" style="1" customWidth="1"/>
    <col min="6898" max="6898" width="5.7265625" style="1" customWidth="1"/>
    <col min="6899" max="6899" width="6.26953125" style="1" customWidth="1"/>
    <col min="6900" max="6900" width="7.7265625" style="1" customWidth="1"/>
    <col min="6901" max="6902" width="8.54296875" style="1" customWidth="1"/>
    <col min="6903" max="6903" width="8" style="1" customWidth="1"/>
    <col min="6904" max="7141" width="11.453125" style="1"/>
    <col min="7142" max="7142" width="6.81640625" style="1" customWidth="1"/>
    <col min="7143" max="7143" width="60" style="1" customWidth="1"/>
    <col min="7144" max="7144" width="15.54296875" style="1" customWidth="1"/>
    <col min="7145" max="7145" width="102.1796875" style="1" customWidth="1"/>
    <col min="7146" max="7146" width="4.453125" style="1" customWidth="1"/>
    <col min="7147" max="7150" width="3.7265625" style="1" customWidth="1"/>
    <col min="7151" max="7151" width="5.54296875" style="1" customWidth="1"/>
    <col min="7152" max="7152" width="21.1796875" style="1" customWidth="1"/>
    <col min="7153" max="7153" width="7.26953125" style="1" customWidth="1"/>
    <col min="7154" max="7154" width="5.7265625" style="1" customWidth="1"/>
    <col min="7155" max="7155" width="6.26953125" style="1" customWidth="1"/>
    <col min="7156" max="7156" width="7.7265625" style="1" customWidth="1"/>
    <col min="7157" max="7158" width="8.54296875" style="1" customWidth="1"/>
    <col min="7159" max="7159" width="8" style="1" customWidth="1"/>
    <col min="7160" max="7397" width="11.453125" style="1"/>
    <col min="7398" max="7398" width="6.81640625" style="1" customWidth="1"/>
    <col min="7399" max="7399" width="60" style="1" customWidth="1"/>
    <col min="7400" max="7400" width="15.54296875" style="1" customWidth="1"/>
    <col min="7401" max="7401" width="102.1796875" style="1" customWidth="1"/>
    <col min="7402" max="7402" width="4.453125" style="1" customWidth="1"/>
    <col min="7403" max="7406" width="3.7265625" style="1" customWidth="1"/>
    <col min="7407" max="7407" width="5.54296875" style="1" customWidth="1"/>
    <col min="7408" max="7408" width="21.1796875" style="1" customWidth="1"/>
    <col min="7409" max="7409" width="7.26953125" style="1" customWidth="1"/>
    <col min="7410" max="7410" width="5.7265625" style="1" customWidth="1"/>
    <col min="7411" max="7411" width="6.26953125" style="1" customWidth="1"/>
    <col min="7412" max="7412" width="7.7265625" style="1" customWidth="1"/>
    <col min="7413" max="7414" width="8.54296875" style="1" customWidth="1"/>
    <col min="7415" max="7415" width="8" style="1" customWidth="1"/>
    <col min="7416" max="7653" width="11.453125" style="1"/>
    <col min="7654" max="7654" width="6.81640625" style="1" customWidth="1"/>
    <col min="7655" max="7655" width="60" style="1" customWidth="1"/>
    <col min="7656" max="7656" width="15.54296875" style="1" customWidth="1"/>
    <col min="7657" max="7657" width="102.1796875" style="1" customWidth="1"/>
    <col min="7658" max="7658" width="4.453125" style="1" customWidth="1"/>
    <col min="7659" max="7662" width="3.7265625" style="1" customWidth="1"/>
    <col min="7663" max="7663" width="5.54296875" style="1" customWidth="1"/>
    <col min="7664" max="7664" width="21.1796875" style="1" customWidth="1"/>
    <col min="7665" max="7665" width="7.26953125" style="1" customWidth="1"/>
    <col min="7666" max="7666" width="5.7265625" style="1" customWidth="1"/>
    <col min="7667" max="7667" width="6.26953125" style="1" customWidth="1"/>
    <col min="7668" max="7668" width="7.7265625" style="1" customWidth="1"/>
    <col min="7669" max="7670" width="8.54296875" style="1" customWidth="1"/>
    <col min="7671" max="7671" width="8" style="1" customWidth="1"/>
    <col min="7672" max="7909" width="11.453125" style="1"/>
    <col min="7910" max="7910" width="6.81640625" style="1" customWidth="1"/>
    <col min="7911" max="7911" width="60" style="1" customWidth="1"/>
    <col min="7912" max="7912" width="15.54296875" style="1" customWidth="1"/>
    <col min="7913" max="7913" width="102.1796875" style="1" customWidth="1"/>
    <col min="7914" max="7914" width="4.453125" style="1" customWidth="1"/>
    <col min="7915" max="7918" width="3.7265625" style="1" customWidth="1"/>
    <col min="7919" max="7919" width="5.54296875" style="1" customWidth="1"/>
    <col min="7920" max="7920" width="21.1796875" style="1" customWidth="1"/>
    <col min="7921" max="7921" width="7.26953125" style="1" customWidth="1"/>
    <col min="7922" max="7922" width="5.7265625" style="1" customWidth="1"/>
    <col min="7923" max="7923" width="6.26953125" style="1" customWidth="1"/>
    <col min="7924" max="7924" width="7.7265625" style="1" customWidth="1"/>
    <col min="7925" max="7926" width="8.54296875" style="1" customWidth="1"/>
    <col min="7927" max="7927" width="8" style="1" customWidth="1"/>
    <col min="7928" max="8165" width="11.453125" style="1"/>
    <col min="8166" max="8166" width="6.81640625" style="1" customWidth="1"/>
    <col min="8167" max="8167" width="60" style="1" customWidth="1"/>
    <col min="8168" max="8168" width="15.54296875" style="1" customWidth="1"/>
    <col min="8169" max="8169" width="102.1796875" style="1" customWidth="1"/>
    <col min="8170" max="8170" width="4.453125" style="1" customWidth="1"/>
    <col min="8171" max="8174" width="3.7265625" style="1" customWidth="1"/>
    <col min="8175" max="8175" width="5.54296875" style="1" customWidth="1"/>
    <col min="8176" max="8176" width="21.1796875" style="1" customWidth="1"/>
    <col min="8177" max="8177" width="7.26953125" style="1" customWidth="1"/>
    <col min="8178" max="8178" width="5.7265625" style="1" customWidth="1"/>
    <col min="8179" max="8179" width="6.26953125" style="1" customWidth="1"/>
    <col min="8180" max="8180" width="7.7265625" style="1" customWidth="1"/>
    <col min="8181" max="8182" width="8.54296875" style="1" customWidth="1"/>
    <col min="8183" max="8183" width="8" style="1" customWidth="1"/>
    <col min="8184" max="8421" width="11.453125" style="1"/>
    <col min="8422" max="8422" width="6.81640625" style="1" customWidth="1"/>
    <col min="8423" max="8423" width="60" style="1" customWidth="1"/>
    <col min="8424" max="8424" width="15.54296875" style="1" customWidth="1"/>
    <col min="8425" max="8425" width="102.1796875" style="1" customWidth="1"/>
    <col min="8426" max="8426" width="4.453125" style="1" customWidth="1"/>
    <col min="8427" max="8430" width="3.7265625" style="1" customWidth="1"/>
    <col min="8431" max="8431" width="5.54296875" style="1" customWidth="1"/>
    <col min="8432" max="8432" width="21.1796875" style="1" customWidth="1"/>
    <col min="8433" max="8433" width="7.26953125" style="1" customWidth="1"/>
    <col min="8434" max="8434" width="5.7265625" style="1" customWidth="1"/>
    <col min="8435" max="8435" width="6.26953125" style="1" customWidth="1"/>
    <col min="8436" max="8436" width="7.7265625" style="1" customWidth="1"/>
    <col min="8437" max="8438" width="8.54296875" style="1" customWidth="1"/>
    <col min="8439" max="8439" width="8" style="1" customWidth="1"/>
    <col min="8440" max="8677" width="11.453125" style="1"/>
    <col min="8678" max="8678" width="6.81640625" style="1" customWidth="1"/>
    <col min="8679" max="8679" width="60" style="1" customWidth="1"/>
    <col min="8680" max="8680" width="15.54296875" style="1" customWidth="1"/>
    <col min="8681" max="8681" width="102.1796875" style="1" customWidth="1"/>
    <col min="8682" max="8682" width="4.453125" style="1" customWidth="1"/>
    <col min="8683" max="8686" width="3.7265625" style="1" customWidth="1"/>
    <col min="8687" max="8687" width="5.54296875" style="1" customWidth="1"/>
    <col min="8688" max="8688" width="21.1796875" style="1" customWidth="1"/>
    <col min="8689" max="8689" width="7.26953125" style="1" customWidth="1"/>
    <col min="8690" max="8690" width="5.7265625" style="1" customWidth="1"/>
    <col min="8691" max="8691" width="6.26953125" style="1" customWidth="1"/>
    <col min="8692" max="8692" width="7.7265625" style="1" customWidth="1"/>
    <col min="8693" max="8694" width="8.54296875" style="1" customWidth="1"/>
    <col min="8695" max="8695" width="8" style="1" customWidth="1"/>
    <col min="8696" max="8933" width="11.453125" style="1"/>
    <col min="8934" max="8934" width="6.81640625" style="1" customWidth="1"/>
    <col min="8935" max="8935" width="60" style="1" customWidth="1"/>
    <col min="8936" max="8936" width="15.54296875" style="1" customWidth="1"/>
    <col min="8937" max="8937" width="102.1796875" style="1" customWidth="1"/>
    <col min="8938" max="8938" width="4.453125" style="1" customWidth="1"/>
    <col min="8939" max="8942" width="3.7265625" style="1" customWidth="1"/>
    <col min="8943" max="8943" width="5.54296875" style="1" customWidth="1"/>
    <col min="8944" max="8944" width="21.1796875" style="1" customWidth="1"/>
    <col min="8945" max="8945" width="7.26953125" style="1" customWidth="1"/>
    <col min="8946" max="8946" width="5.7265625" style="1" customWidth="1"/>
    <col min="8947" max="8947" width="6.26953125" style="1" customWidth="1"/>
    <col min="8948" max="8948" width="7.7265625" style="1" customWidth="1"/>
    <col min="8949" max="8950" width="8.54296875" style="1" customWidth="1"/>
    <col min="8951" max="8951" width="8" style="1" customWidth="1"/>
    <col min="8952" max="9189" width="11.453125" style="1"/>
    <col min="9190" max="9190" width="6.81640625" style="1" customWidth="1"/>
    <col min="9191" max="9191" width="60" style="1" customWidth="1"/>
    <col min="9192" max="9192" width="15.54296875" style="1" customWidth="1"/>
    <col min="9193" max="9193" width="102.1796875" style="1" customWidth="1"/>
    <col min="9194" max="9194" width="4.453125" style="1" customWidth="1"/>
    <col min="9195" max="9198" width="3.7265625" style="1" customWidth="1"/>
    <col min="9199" max="9199" width="5.54296875" style="1" customWidth="1"/>
    <col min="9200" max="9200" width="21.1796875" style="1" customWidth="1"/>
    <col min="9201" max="9201" width="7.26953125" style="1" customWidth="1"/>
    <col min="9202" max="9202" width="5.7265625" style="1" customWidth="1"/>
    <col min="9203" max="9203" width="6.26953125" style="1" customWidth="1"/>
    <col min="9204" max="9204" width="7.7265625" style="1" customWidth="1"/>
    <col min="9205" max="9206" width="8.54296875" style="1" customWidth="1"/>
    <col min="9207" max="9207" width="8" style="1" customWidth="1"/>
    <col min="9208" max="9445" width="11.453125" style="1"/>
    <col min="9446" max="9446" width="6.81640625" style="1" customWidth="1"/>
    <col min="9447" max="9447" width="60" style="1" customWidth="1"/>
    <col min="9448" max="9448" width="15.54296875" style="1" customWidth="1"/>
    <col min="9449" max="9449" width="102.1796875" style="1" customWidth="1"/>
    <col min="9450" max="9450" width="4.453125" style="1" customWidth="1"/>
    <col min="9451" max="9454" width="3.7265625" style="1" customWidth="1"/>
    <col min="9455" max="9455" width="5.54296875" style="1" customWidth="1"/>
    <col min="9456" max="9456" width="21.1796875" style="1" customWidth="1"/>
    <col min="9457" max="9457" width="7.26953125" style="1" customWidth="1"/>
    <col min="9458" max="9458" width="5.7265625" style="1" customWidth="1"/>
    <col min="9459" max="9459" width="6.26953125" style="1" customWidth="1"/>
    <col min="9460" max="9460" width="7.7265625" style="1" customWidth="1"/>
    <col min="9461" max="9462" width="8.54296875" style="1" customWidth="1"/>
    <col min="9463" max="9463" width="8" style="1" customWidth="1"/>
    <col min="9464" max="9701" width="11.453125" style="1"/>
    <col min="9702" max="9702" width="6.81640625" style="1" customWidth="1"/>
    <col min="9703" max="9703" width="60" style="1" customWidth="1"/>
    <col min="9704" max="9704" width="15.54296875" style="1" customWidth="1"/>
    <col min="9705" max="9705" width="102.1796875" style="1" customWidth="1"/>
    <col min="9706" max="9706" width="4.453125" style="1" customWidth="1"/>
    <col min="9707" max="9710" width="3.7265625" style="1" customWidth="1"/>
    <col min="9711" max="9711" width="5.54296875" style="1" customWidth="1"/>
    <col min="9712" max="9712" width="21.1796875" style="1" customWidth="1"/>
    <col min="9713" max="9713" width="7.26953125" style="1" customWidth="1"/>
    <col min="9714" max="9714" width="5.7265625" style="1" customWidth="1"/>
    <col min="9715" max="9715" width="6.26953125" style="1" customWidth="1"/>
    <col min="9716" max="9716" width="7.7265625" style="1" customWidth="1"/>
    <col min="9717" max="9718" width="8.54296875" style="1" customWidth="1"/>
    <col min="9719" max="9719" width="8" style="1" customWidth="1"/>
    <col min="9720" max="9957" width="11.453125" style="1"/>
    <col min="9958" max="9958" width="6.81640625" style="1" customWidth="1"/>
    <col min="9959" max="9959" width="60" style="1" customWidth="1"/>
    <col min="9960" max="9960" width="15.54296875" style="1" customWidth="1"/>
    <col min="9961" max="9961" width="102.1796875" style="1" customWidth="1"/>
    <col min="9962" max="9962" width="4.453125" style="1" customWidth="1"/>
    <col min="9963" max="9966" width="3.7265625" style="1" customWidth="1"/>
    <col min="9967" max="9967" width="5.54296875" style="1" customWidth="1"/>
    <col min="9968" max="9968" width="21.1796875" style="1" customWidth="1"/>
    <col min="9969" max="9969" width="7.26953125" style="1" customWidth="1"/>
    <col min="9970" max="9970" width="5.7265625" style="1" customWidth="1"/>
    <col min="9971" max="9971" width="6.26953125" style="1" customWidth="1"/>
    <col min="9972" max="9972" width="7.7265625" style="1" customWidth="1"/>
    <col min="9973" max="9974" width="8.54296875" style="1" customWidth="1"/>
    <col min="9975" max="9975" width="8" style="1" customWidth="1"/>
    <col min="9976" max="10213" width="11.453125" style="1"/>
    <col min="10214" max="10214" width="6.81640625" style="1" customWidth="1"/>
    <col min="10215" max="10215" width="60" style="1" customWidth="1"/>
    <col min="10216" max="10216" width="15.54296875" style="1" customWidth="1"/>
    <col min="10217" max="10217" width="102.1796875" style="1" customWidth="1"/>
    <col min="10218" max="10218" width="4.453125" style="1" customWidth="1"/>
    <col min="10219" max="10222" width="3.7265625" style="1" customWidth="1"/>
    <col min="10223" max="10223" width="5.54296875" style="1" customWidth="1"/>
    <col min="10224" max="10224" width="21.1796875" style="1" customWidth="1"/>
    <col min="10225" max="10225" width="7.26953125" style="1" customWidth="1"/>
    <col min="10226" max="10226" width="5.7265625" style="1" customWidth="1"/>
    <col min="10227" max="10227" width="6.26953125" style="1" customWidth="1"/>
    <col min="10228" max="10228" width="7.7265625" style="1" customWidth="1"/>
    <col min="10229" max="10230" width="8.54296875" style="1" customWidth="1"/>
    <col min="10231" max="10231" width="8" style="1" customWidth="1"/>
    <col min="10232" max="10469" width="11.453125" style="1"/>
    <col min="10470" max="10470" width="6.81640625" style="1" customWidth="1"/>
    <col min="10471" max="10471" width="60" style="1" customWidth="1"/>
    <col min="10472" max="10472" width="15.54296875" style="1" customWidth="1"/>
    <col min="10473" max="10473" width="102.1796875" style="1" customWidth="1"/>
    <col min="10474" max="10474" width="4.453125" style="1" customWidth="1"/>
    <col min="10475" max="10478" width="3.7265625" style="1" customWidth="1"/>
    <col min="10479" max="10479" width="5.54296875" style="1" customWidth="1"/>
    <col min="10480" max="10480" width="21.1796875" style="1" customWidth="1"/>
    <col min="10481" max="10481" width="7.26953125" style="1" customWidth="1"/>
    <col min="10482" max="10482" width="5.7265625" style="1" customWidth="1"/>
    <col min="10483" max="10483" width="6.26953125" style="1" customWidth="1"/>
    <col min="10484" max="10484" width="7.7265625" style="1" customWidth="1"/>
    <col min="10485" max="10486" width="8.54296875" style="1" customWidth="1"/>
    <col min="10487" max="10487" width="8" style="1" customWidth="1"/>
    <col min="10488" max="10725" width="11.453125" style="1"/>
    <col min="10726" max="10726" width="6.81640625" style="1" customWidth="1"/>
    <col min="10727" max="10727" width="60" style="1" customWidth="1"/>
    <col min="10728" max="10728" width="15.54296875" style="1" customWidth="1"/>
    <col min="10729" max="10729" width="102.1796875" style="1" customWidth="1"/>
    <col min="10730" max="10730" width="4.453125" style="1" customWidth="1"/>
    <col min="10731" max="10734" width="3.7265625" style="1" customWidth="1"/>
    <col min="10735" max="10735" width="5.54296875" style="1" customWidth="1"/>
    <col min="10736" max="10736" width="21.1796875" style="1" customWidth="1"/>
    <col min="10737" max="10737" width="7.26953125" style="1" customWidth="1"/>
    <col min="10738" max="10738" width="5.7265625" style="1" customWidth="1"/>
    <col min="10739" max="10739" width="6.26953125" style="1" customWidth="1"/>
    <col min="10740" max="10740" width="7.7265625" style="1" customWidth="1"/>
    <col min="10741" max="10742" width="8.54296875" style="1" customWidth="1"/>
    <col min="10743" max="10743" width="8" style="1" customWidth="1"/>
    <col min="10744" max="10981" width="11.453125" style="1"/>
    <col min="10982" max="10982" width="6.81640625" style="1" customWidth="1"/>
    <col min="10983" max="10983" width="60" style="1" customWidth="1"/>
    <col min="10984" max="10984" width="15.54296875" style="1" customWidth="1"/>
    <col min="10985" max="10985" width="102.1796875" style="1" customWidth="1"/>
    <col min="10986" max="10986" width="4.453125" style="1" customWidth="1"/>
    <col min="10987" max="10990" width="3.7265625" style="1" customWidth="1"/>
    <col min="10991" max="10991" width="5.54296875" style="1" customWidth="1"/>
    <col min="10992" max="10992" width="21.1796875" style="1" customWidth="1"/>
    <col min="10993" max="10993" width="7.26953125" style="1" customWidth="1"/>
    <col min="10994" max="10994" width="5.7265625" style="1" customWidth="1"/>
    <col min="10995" max="10995" width="6.26953125" style="1" customWidth="1"/>
    <col min="10996" max="10996" width="7.7265625" style="1" customWidth="1"/>
    <col min="10997" max="10998" width="8.54296875" style="1" customWidth="1"/>
    <col min="10999" max="10999" width="8" style="1" customWidth="1"/>
    <col min="11000" max="11237" width="11.453125" style="1"/>
    <col min="11238" max="11238" width="6.81640625" style="1" customWidth="1"/>
    <col min="11239" max="11239" width="60" style="1" customWidth="1"/>
    <col min="11240" max="11240" width="15.54296875" style="1" customWidth="1"/>
    <col min="11241" max="11241" width="102.1796875" style="1" customWidth="1"/>
    <col min="11242" max="11242" width="4.453125" style="1" customWidth="1"/>
    <col min="11243" max="11246" width="3.7265625" style="1" customWidth="1"/>
    <col min="11247" max="11247" width="5.54296875" style="1" customWidth="1"/>
    <col min="11248" max="11248" width="21.1796875" style="1" customWidth="1"/>
    <col min="11249" max="11249" width="7.26953125" style="1" customWidth="1"/>
    <col min="11250" max="11250" width="5.7265625" style="1" customWidth="1"/>
    <col min="11251" max="11251" width="6.26953125" style="1" customWidth="1"/>
    <col min="11252" max="11252" width="7.7265625" style="1" customWidth="1"/>
    <col min="11253" max="11254" width="8.54296875" style="1" customWidth="1"/>
    <col min="11255" max="11255" width="8" style="1" customWidth="1"/>
    <col min="11256" max="11493" width="11.453125" style="1"/>
    <col min="11494" max="11494" width="6.81640625" style="1" customWidth="1"/>
    <col min="11495" max="11495" width="60" style="1" customWidth="1"/>
    <col min="11496" max="11496" width="15.54296875" style="1" customWidth="1"/>
    <col min="11497" max="11497" width="102.1796875" style="1" customWidth="1"/>
    <col min="11498" max="11498" width="4.453125" style="1" customWidth="1"/>
    <col min="11499" max="11502" width="3.7265625" style="1" customWidth="1"/>
    <col min="11503" max="11503" width="5.54296875" style="1" customWidth="1"/>
    <col min="11504" max="11504" width="21.1796875" style="1" customWidth="1"/>
    <col min="11505" max="11505" width="7.26953125" style="1" customWidth="1"/>
    <col min="11506" max="11506" width="5.7265625" style="1" customWidth="1"/>
    <col min="11507" max="11507" width="6.26953125" style="1" customWidth="1"/>
    <col min="11508" max="11508" width="7.7265625" style="1" customWidth="1"/>
    <col min="11509" max="11510" width="8.54296875" style="1" customWidth="1"/>
    <col min="11511" max="11511" width="8" style="1" customWidth="1"/>
    <col min="11512" max="11749" width="11.453125" style="1"/>
    <col min="11750" max="11750" width="6.81640625" style="1" customWidth="1"/>
    <col min="11751" max="11751" width="60" style="1" customWidth="1"/>
    <col min="11752" max="11752" width="15.54296875" style="1" customWidth="1"/>
    <col min="11753" max="11753" width="102.1796875" style="1" customWidth="1"/>
    <col min="11754" max="11754" width="4.453125" style="1" customWidth="1"/>
    <col min="11755" max="11758" width="3.7265625" style="1" customWidth="1"/>
    <col min="11759" max="11759" width="5.54296875" style="1" customWidth="1"/>
    <col min="11760" max="11760" width="21.1796875" style="1" customWidth="1"/>
    <col min="11761" max="11761" width="7.26953125" style="1" customWidth="1"/>
    <col min="11762" max="11762" width="5.7265625" style="1" customWidth="1"/>
    <col min="11763" max="11763" width="6.26953125" style="1" customWidth="1"/>
    <col min="11764" max="11764" width="7.7265625" style="1" customWidth="1"/>
    <col min="11765" max="11766" width="8.54296875" style="1" customWidth="1"/>
    <col min="11767" max="11767" width="8" style="1" customWidth="1"/>
    <col min="11768" max="12005" width="11.453125" style="1"/>
    <col min="12006" max="12006" width="6.81640625" style="1" customWidth="1"/>
    <col min="12007" max="12007" width="60" style="1" customWidth="1"/>
    <col min="12008" max="12008" width="15.54296875" style="1" customWidth="1"/>
    <col min="12009" max="12009" width="102.1796875" style="1" customWidth="1"/>
    <col min="12010" max="12010" width="4.453125" style="1" customWidth="1"/>
    <col min="12011" max="12014" width="3.7265625" style="1" customWidth="1"/>
    <col min="12015" max="12015" width="5.54296875" style="1" customWidth="1"/>
    <col min="12016" max="12016" width="21.1796875" style="1" customWidth="1"/>
    <col min="12017" max="12017" width="7.26953125" style="1" customWidth="1"/>
    <col min="12018" max="12018" width="5.7265625" style="1" customWidth="1"/>
    <col min="12019" max="12019" width="6.26953125" style="1" customWidth="1"/>
    <col min="12020" max="12020" width="7.7265625" style="1" customWidth="1"/>
    <col min="12021" max="12022" width="8.54296875" style="1" customWidth="1"/>
    <col min="12023" max="12023" width="8" style="1" customWidth="1"/>
    <col min="12024" max="12261" width="11.453125" style="1"/>
    <col min="12262" max="12262" width="6.81640625" style="1" customWidth="1"/>
    <col min="12263" max="12263" width="60" style="1" customWidth="1"/>
    <col min="12264" max="12264" width="15.54296875" style="1" customWidth="1"/>
    <col min="12265" max="12265" width="102.1796875" style="1" customWidth="1"/>
    <col min="12266" max="12266" width="4.453125" style="1" customWidth="1"/>
    <col min="12267" max="12270" width="3.7265625" style="1" customWidth="1"/>
    <col min="12271" max="12271" width="5.54296875" style="1" customWidth="1"/>
    <col min="12272" max="12272" width="21.1796875" style="1" customWidth="1"/>
    <col min="12273" max="12273" width="7.26953125" style="1" customWidth="1"/>
    <col min="12274" max="12274" width="5.7265625" style="1" customWidth="1"/>
    <col min="12275" max="12275" width="6.26953125" style="1" customWidth="1"/>
    <col min="12276" max="12276" width="7.7265625" style="1" customWidth="1"/>
    <col min="12277" max="12278" width="8.54296875" style="1" customWidth="1"/>
    <col min="12279" max="12279" width="8" style="1" customWidth="1"/>
    <col min="12280" max="12517" width="11.453125" style="1"/>
    <col min="12518" max="12518" width="6.81640625" style="1" customWidth="1"/>
    <col min="12519" max="12519" width="60" style="1" customWidth="1"/>
    <col min="12520" max="12520" width="15.54296875" style="1" customWidth="1"/>
    <col min="12521" max="12521" width="102.1796875" style="1" customWidth="1"/>
    <col min="12522" max="12522" width="4.453125" style="1" customWidth="1"/>
    <col min="12523" max="12526" width="3.7265625" style="1" customWidth="1"/>
    <col min="12527" max="12527" width="5.54296875" style="1" customWidth="1"/>
    <col min="12528" max="12528" width="21.1796875" style="1" customWidth="1"/>
    <col min="12529" max="12529" width="7.26953125" style="1" customWidth="1"/>
    <col min="12530" max="12530" width="5.7265625" style="1" customWidth="1"/>
    <col min="12531" max="12531" width="6.26953125" style="1" customWidth="1"/>
    <col min="12532" max="12532" width="7.7265625" style="1" customWidth="1"/>
    <col min="12533" max="12534" width="8.54296875" style="1" customWidth="1"/>
    <col min="12535" max="12535" width="8" style="1" customWidth="1"/>
    <col min="12536" max="12773" width="11.453125" style="1"/>
    <col min="12774" max="12774" width="6.81640625" style="1" customWidth="1"/>
    <col min="12775" max="12775" width="60" style="1" customWidth="1"/>
    <col min="12776" max="12776" width="15.54296875" style="1" customWidth="1"/>
    <col min="12777" max="12777" width="102.1796875" style="1" customWidth="1"/>
    <col min="12778" max="12778" width="4.453125" style="1" customWidth="1"/>
    <col min="12779" max="12782" width="3.7265625" style="1" customWidth="1"/>
    <col min="12783" max="12783" width="5.54296875" style="1" customWidth="1"/>
    <col min="12784" max="12784" width="21.1796875" style="1" customWidth="1"/>
    <col min="12785" max="12785" width="7.26953125" style="1" customWidth="1"/>
    <col min="12786" max="12786" width="5.7265625" style="1" customWidth="1"/>
    <col min="12787" max="12787" width="6.26953125" style="1" customWidth="1"/>
    <col min="12788" max="12788" width="7.7265625" style="1" customWidth="1"/>
    <col min="12789" max="12790" width="8.54296875" style="1" customWidth="1"/>
    <col min="12791" max="12791" width="8" style="1" customWidth="1"/>
    <col min="12792" max="13029" width="11.453125" style="1"/>
    <col min="13030" max="13030" width="6.81640625" style="1" customWidth="1"/>
    <col min="13031" max="13031" width="60" style="1" customWidth="1"/>
    <col min="13032" max="13032" width="15.54296875" style="1" customWidth="1"/>
    <col min="13033" max="13033" width="102.1796875" style="1" customWidth="1"/>
    <col min="13034" max="13034" width="4.453125" style="1" customWidth="1"/>
    <col min="13035" max="13038" width="3.7265625" style="1" customWidth="1"/>
    <col min="13039" max="13039" width="5.54296875" style="1" customWidth="1"/>
    <col min="13040" max="13040" width="21.1796875" style="1" customWidth="1"/>
    <col min="13041" max="13041" width="7.26953125" style="1" customWidth="1"/>
    <col min="13042" max="13042" width="5.7265625" style="1" customWidth="1"/>
    <col min="13043" max="13043" width="6.26953125" style="1" customWidth="1"/>
    <col min="13044" max="13044" width="7.7265625" style="1" customWidth="1"/>
    <col min="13045" max="13046" width="8.54296875" style="1" customWidth="1"/>
    <col min="13047" max="13047" width="8" style="1" customWidth="1"/>
    <col min="13048" max="13285" width="11.453125" style="1"/>
    <col min="13286" max="13286" width="6.81640625" style="1" customWidth="1"/>
    <col min="13287" max="13287" width="60" style="1" customWidth="1"/>
    <col min="13288" max="13288" width="15.54296875" style="1" customWidth="1"/>
    <col min="13289" max="13289" width="102.1796875" style="1" customWidth="1"/>
    <col min="13290" max="13290" width="4.453125" style="1" customWidth="1"/>
    <col min="13291" max="13294" width="3.7265625" style="1" customWidth="1"/>
    <col min="13295" max="13295" width="5.54296875" style="1" customWidth="1"/>
    <col min="13296" max="13296" width="21.1796875" style="1" customWidth="1"/>
    <col min="13297" max="13297" width="7.26953125" style="1" customWidth="1"/>
    <col min="13298" max="13298" width="5.7265625" style="1" customWidth="1"/>
    <col min="13299" max="13299" width="6.26953125" style="1" customWidth="1"/>
    <col min="13300" max="13300" width="7.7265625" style="1" customWidth="1"/>
    <col min="13301" max="13302" width="8.54296875" style="1" customWidth="1"/>
    <col min="13303" max="13303" width="8" style="1" customWidth="1"/>
    <col min="13304" max="13541" width="11.453125" style="1"/>
    <col min="13542" max="13542" width="6.81640625" style="1" customWidth="1"/>
    <col min="13543" max="13543" width="60" style="1" customWidth="1"/>
    <col min="13544" max="13544" width="15.54296875" style="1" customWidth="1"/>
    <col min="13545" max="13545" width="102.1796875" style="1" customWidth="1"/>
    <col min="13546" max="13546" width="4.453125" style="1" customWidth="1"/>
    <col min="13547" max="13550" width="3.7265625" style="1" customWidth="1"/>
    <col min="13551" max="13551" width="5.54296875" style="1" customWidth="1"/>
    <col min="13552" max="13552" width="21.1796875" style="1" customWidth="1"/>
    <col min="13553" max="13553" width="7.26953125" style="1" customWidth="1"/>
    <col min="13554" max="13554" width="5.7265625" style="1" customWidth="1"/>
    <col min="13555" max="13555" width="6.26953125" style="1" customWidth="1"/>
    <col min="13556" max="13556" width="7.7265625" style="1" customWidth="1"/>
    <col min="13557" max="13558" width="8.54296875" style="1" customWidth="1"/>
    <col min="13559" max="13559" width="8" style="1" customWidth="1"/>
    <col min="13560" max="13797" width="11.453125" style="1"/>
    <col min="13798" max="13798" width="6.81640625" style="1" customWidth="1"/>
    <col min="13799" max="13799" width="60" style="1" customWidth="1"/>
    <col min="13800" max="13800" width="15.54296875" style="1" customWidth="1"/>
    <col min="13801" max="13801" width="102.1796875" style="1" customWidth="1"/>
    <col min="13802" max="13802" width="4.453125" style="1" customWidth="1"/>
    <col min="13803" max="13806" width="3.7265625" style="1" customWidth="1"/>
    <col min="13807" max="13807" width="5.54296875" style="1" customWidth="1"/>
    <col min="13808" max="13808" width="21.1796875" style="1" customWidth="1"/>
    <col min="13809" max="13809" width="7.26953125" style="1" customWidth="1"/>
    <col min="13810" max="13810" width="5.7265625" style="1" customWidth="1"/>
    <col min="13811" max="13811" width="6.26953125" style="1" customWidth="1"/>
    <col min="13812" max="13812" width="7.7265625" style="1" customWidth="1"/>
    <col min="13813" max="13814" width="8.54296875" style="1" customWidth="1"/>
    <col min="13815" max="13815" width="8" style="1" customWidth="1"/>
    <col min="13816" max="14053" width="11.453125" style="1"/>
    <col min="14054" max="14054" width="6.81640625" style="1" customWidth="1"/>
    <col min="14055" max="14055" width="60" style="1" customWidth="1"/>
    <col min="14056" max="14056" width="15.54296875" style="1" customWidth="1"/>
    <col min="14057" max="14057" width="102.1796875" style="1" customWidth="1"/>
    <col min="14058" max="14058" width="4.453125" style="1" customWidth="1"/>
    <col min="14059" max="14062" width="3.7265625" style="1" customWidth="1"/>
    <col min="14063" max="14063" width="5.54296875" style="1" customWidth="1"/>
    <col min="14064" max="14064" width="21.1796875" style="1" customWidth="1"/>
    <col min="14065" max="14065" width="7.26953125" style="1" customWidth="1"/>
    <col min="14066" max="14066" width="5.7265625" style="1" customWidth="1"/>
    <col min="14067" max="14067" width="6.26953125" style="1" customWidth="1"/>
    <col min="14068" max="14068" width="7.7265625" style="1" customWidth="1"/>
    <col min="14069" max="14070" width="8.54296875" style="1" customWidth="1"/>
    <col min="14071" max="14071" width="8" style="1" customWidth="1"/>
    <col min="14072" max="14309" width="11.453125" style="1"/>
    <col min="14310" max="14310" width="6.81640625" style="1" customWidth="1"/>
    <col min="14311" max="14311" width="60" style="1" customWidth="1"/>
    <col min="14312" max="14312" width="15.54296875" style="1" customWidth="1"/>
    <col min="14313" max="14313" width="102.1796875" style="1" customWidth="1"/>
    <col min="14314" max="14314" width="4.453125" style="1" customWidth="1"/>
    <col min="14315" max="14318" width="3.7265625" style="1" customWidth="1"/>
    <col min="14319" max="14319" width="5.54296875" style="1" customWidth="1"/>
    <col min="14320" max="14320" width="21.1796875" style="1" customWidth="1"/>
    <col min="14321" max="14321" width="7.26953125" style="1" customWidth="1"/>
    <col min="14322" max="14322" width="5.7265625" style="1" customWidth="1"/>
    <col min="14323" max="14323" width="6.26953125" style="1" customWidth="1"/>
    <col min="14324" max="14324" width="7.7265625" style="1" customWidth="1"/>
    <col min="14325" max="14326" width="8.54296875" style="1" customWidth="1"/>
    <col min="14327" max="14327" width="8" style="1" customWidth="1"/>
    <col min="14328" max="14565" width="11.453125" style="1"/>
    <col min="14566" max="14566" width="6.81640625" style="1" customWidth="1"/>
    <col min="14567" max="14567" width="60" style="1" customWidth="1"/>
    <col min="14568" max="14568" width="15.54296875" style="1" customWidth="1"/>
    <col min="14569" max="14569" width="102.1796875" style="1" customWidth="1"/>
    <col min="14570" max="14570" width="4.453125" style="1" customWidth="1"/>
    <col min="14571" max="14574" width="3.7265625" style="1" customWidth="1"/>
    <col min="14575" max="14575" width="5.54296875" style="1" customWidth="1"/>
    <col min="14576" max="14576" width="21.1796875" style="1" customWidth="1"/>
    <col min="14577" max="14577" width="7.26953125" style="1" customWidth="1"/>
    <col min="14578" max="14578" width="5.7265625" style="1" customWidth="1"/>
    <col min="14579" max="14579" width="6.26953125" style="1" customWidth="1"/>
    <col min="14580" max="14580" width="7.7265625" style="1" customWidth="1"/>
    <col min="14581" max="14582" width="8.54296875" style="1" customWidth="1"/>
    <col min="14583" max="14583" width="8" style="1" customWidth="1"/>
    <col min="14584" max="14821" width="11.453125" style="1"/>
    <col min="14822" max="14822" width="6.81640625" style="1" customWidth="1"/>
    <col min="14823" max="14823" width="60" style="1" customWidth="1"/>
    <col min="14824" max="14824" width="15.54296875" style="1" customWidth="1"/>
    <col min="14825" max="14825" width="102.1796875" style="1" customWidth="1"/>
    <col min="14826" max="14826" width="4.453125" style="1" customWidth="1"/>
    <col min="14827" max="14830" width="3.7265625" style="1" customWidth="1"/>
    <col min="14831" max="14831" width="5.54296875" style="1" customWidth="1"/>
    <col min="14832" max="14832" width="21.1796875" style="1" customWidth="1"/>
    <col min="14833" max="14833" width="7.26953125" style="1" customWidth="1"/>
    <col min="14834" max="14834" width="5.7265625" style="1" customWidth="1"/>
    <col min="14835" max="14835" width="6.26953125" style="1" customWidth="1"/>
    <col min="14836" max="14836" width="7.7265625" style="1" customWidth="1"/>
    <col min="14837" max="14838" width="8.54296875" style="1" customWidth="1"/>
    <col min="14839" max="14839" width="8" style="1" customWidth="1"/>
    <col min="14840" max="15077" width="11.453125" style="1"/>
    <col min="15078" max="15078" width="6.81640625" style="1" customWidth="1"/>
    <col min="15079" max="15079" width="60" style="1" customWidth="1"/>
    <col min="15080" max="15080" width="15.54296875" style="1" customWidth="1"/>
    <col min="15081" max="15081" width="102.1796875" style="1" customWidth="1"/>
    <col min="15082" max="15082" width="4.453125" style="1" customWidth="1"/>
    <col min="15083" max="15086" width="3.7265625" style="1" customWidth="1"/>
    <col min="15087" max="15087" width="5.54296875" style="1" customWidth="1"/>
    <col min="15088" max="15088" width="21.1796875" style="1" customWidth="1"/>
    <col min="15089" max="15089" width="7.26953125" style="1" customWidth="1"/>
    <col min="15090" max="15090" width="5.7265625" style="1" customWidth="1"/>
    <col min="15091" max="15091" width="6.26953125" style="1" customWidth="1"/>
    <col min="15092" max="15092" width="7.7265625" style="1" customWidth="1"/>
    <col min="15093" max="15094" width="8.54296875" style="1" customWidth="1"/>
    <col min="15095" max="15095" width="8" style="1" customWidth="1"/>
    <col min="15096" max="15333" width="11.453125" style="1"/>
    <col min="15334" max="15334" width="6.81640625" style="1" customWidth="1"/>
    <col min="15335" max="15335" width="60" style="1" customWidth="1"/>
    <col min="15336" max="15336" width="15.54296875" style="1" customWidth="1"/>
    <col min="15337" max="15337" width="102.1796875" style="1" customWidth="1"/>
    <col min="15338" max="15338" width="4.453125" style="1" customWidth="1"/>
    <col min="15339" max="15342" width="3.7265625" style="1" customWidth="1"/>
    <col min="15343" max="15343" width="5.54296875" style="1" customWidth="1"/>
    <col min="15344" max="15344" width="21.1796875" style="1" customWidth="1"/>
    <col min="15345" max="15345" width="7.26953125" style="1" customWidth="1"/>
    <col min="15346" max="15346" width="5.7265625" style="1" customWidth="1"/>
    <col min="15347" max="15347" width="6.26953125" style="1" customWidth="1"/>
    <col min="15348" max="15348" width="7.7265625" style="1" customWidth="1"/>
    <col min="15349" max="15350" width="8.54296875" style="1" customWidth="1"/>
    <col min="15351" max="15351" width="8" style="1" customWidth="1"/>
    <col min="15352" max="15589" width="11.453125" style="1"/>
    <col min="15590" max="15590" width="6.81640625" style="1" customWidth="1"/>
    <col min="15591" max="15591" width="60" style="1" customWidth="1"/>
    <col min="15592" max="15592" width="15.54296875" style="1" customWidth="1"/>
    <col min="15593" max="15593" width="102.1796875" style="1" customWidth="1"/>
    <col min="15594" max="15594" width="4.453125" style="1" customWidth="1"/>
    <col min="15595" max="15598" width="3.7265625" style="1" customWidth="1"/>
    <col min="15599" max="15599" width="5.54296875" style="1" customWidth="1"/>
    <col min="15600" max="15600" width="21.1796875" style="1" customWidth="1"/>
    <col min="15601" max="15601" width="7.26953125" style="1" customWidth="1"/>
    <col min="15602" max="15602" width="5.7265625" style="1" customWidth="1"/>
    <col min="15603" max="15603" width="6.26953125" style="1" customWidth="1"/>
    <col min="15604" max="15604" width="7.7265625" style="1" customWidth="1"/>
    <col min="15605" max="15606" width="8.54296875" style="1" customWidth="1"/>
    <col min="15607" max="15607" width="8" style="1" customWidth="1"/>
    <col min="15608" max="15845" width="11.453125" style="1"/>
    <col min="15846" max="15846" width="6.81640625" style="1" customWidth="1"/>
    <col min="15847" max="15847" width="60" style="1" customWidth="1"/>
    <col min="15848" max="15848" width="15.54296875" style="1" customWidth="1"/>
    <col min="15849" max="15849" width="102.1796875" style="1" customWidth="1"/>
    <col min="15850" max="15850" width="4.453125" style="1" customWidth="1"/>
    <col min="15851" max="15854" width="3.7265625" style="1" customWidth="1"/>
    <col min="15855" max="15855" width="5.54296875" style="1" customWidth="1"/>
    <col min="15856" max="15856" width="21.1796875" style="1" customWidth="1"/>
    <col min="15857" max="15857" width="7.26953125" style="1" customWidth="1"/>
    <col min="15858" max="15858" width="5.7265625" style="1" customWidth="1"/>
    <col min="15859" max="15859" width="6.26953125" style="1" customWidth="1"/>
    <col min="15860" max="15860" width="7.7265625" style="1" customWidth="1"/>
    <col min="15861" max="15862" width="8.54296875" style="1" customWidth="1"/>
    <col min="15863" max="15863" width="8" style="1" customWidth="1"/>
    <col min="15864" max="16101" width="11.453125" style="1"/>
    <col min="16102" max="16102" width="6.81640625" style="1" customWidth="1"/>
    <col min="16103" max="16103" width="60" style="1" customWidth="1"/>
    <col min="16104" max="16104" width="15.54296875" style="1" customWidth="1"/>
    <col min="16105" max="16105" width="102.1796875" style="1" customWidth="1"/>
    <col min="16106" max="16106" width="4.453125" style="1" customWidth="1"/>
    <col min="16107" max="16110" width="3.7265625" style="1" customWidth="1"/>
    <col min="16111" max="16111" width="5.54296875" style="1" customWidth="1"/>
    <col min="16112" max="16112" width="21.1796875" style="1" customWidth="1"/>
    <col min="16113" max="16113" width="7.26953125" style="1" customWidth="1"/>
    <col min="16114" max="16114" width="5.7265625" style="1" customWidth="1"/>
    <col min="16115" max="16115" width="6.26953125" style="1" customWidth="1"/>
    <col min="16116" max="16116" width="7.7265625" style="1" customWidth="1"/>
    <col min="16117" max="16118" width="8.54296875" style="1" customWidth="1"/>
    <col min="16119" max="16119" width="8" style="1" customWidth="1"/>
    <col min="16120" max="16384" width="11.453125" style="1"/>
  </cols>
  <sheetData>
    <row r="1" spans="1:20" ht="15" thickBot="1" x14ac:dyDescent="0.4"/>
    <row r="2" spans="1:20" ht="23.5" thickBot="1" x14ac:dyDescent="0.4">
      <c r="A2" s="293" t="s">
        <v>130</v>
      </c>
      <c r="B2" s="294"/>
      <c r="C2" s="294"/>
      <c r="D2" s="294"/>
      <c r="E2" s="294"/>
      <c r="F2" s="294"/>
      <c r="G2" s="294"/>
      <c r="H2" s="294"/>
      <c r="I2" s="295"/>
      <c r="J2" s="212"/>
      <c r="K2" s="212"/>
      <c r="L2" s="213"/>
    </row>
    <row r="3" spans="1:20" ht="23.5" thickBot="1" x14ac:dyDescent="0.4">
      <c r="A3" s="290" t="s">
        <v>124</v>
      </c>
      <c r="B3" s="291"/>
      <c r="C3" s="291"/>
      <c r="D3" s="291"/>
      <c r="E3" s="291"/>
      <c r="F3" s="291"/>
      <c r="G3" s="291"/>
      <c r="H3" s="291"/>
      <c r="I3" s="292"/>
      <c r="J3" s="123"/>
      <c r="K3" s="123"/>
      <c r="L3" s="214"/>
    </row>
    <row r="4" spans="1:20" ht="15" thickBot="1" x14ac:dyDescent="0.4">
      <c r="A4" s="24"/>
      <c r="E4" s="23"/>
      <c r="F4" s="34"/>
      <c r="G4" s="33"/>
      <c r="L4" s="214"/>
    </row>
    <row r="5" spans="1:20" ht="16" thickBot="1" x14ac:dyDescent="0.4">
      <c r="A5" s="24"/>
      <c r="B5" s="43" t="s">
        <v>154</v>
      </c>
      <c r="C5" s="42"/>
      <c r="D5" s="41" t="s">
        <v>21</v>
      </c>
      <c r="E5" s="23"/>
      <c r="F5" s="34"/>
      <c r="G5" s="33"/>
      <c r="L5" s="214"/>
    </row>
    <row r="6" spans="1:20" ht="15.5" x14ac:dyDescent="0.35">
      <c r="A6" s="24"/>
      <c r="B6" s="39" t="s">
        <v>24</v>
      </c>
      <c r="C6" s="35"/>
      <c r="D6" s="40" t="s">
        <v>20</v>
      </c>
      <c r="E6" s="23"/>
      <c r="F6" s="34"/>
      <c r="G6" s="33"/>
      <c r="L6" s="214"/>
    </row>
    <row r="7" spans="1:20" ht="15.5" x14ac:dyDescent="0.35">
      <c r="A7" s="24"/>
      <c r="B7" s="39" t="s">
        <v>25</v>
      </c>
      <c r="C7" s="35"/>
      <c r="D7" s="38" t="s">
        <v>19</v>
      </c>
      <c r="E7" s="23"/>
      <c r="F7" s="34"/>
      <c r="G7" s="33"/>
      <c r="L7" s="214"/>
    </row>
    <row r="8" spans="1:20" ht="15.5" x14ac:dyDescent="0.35">
      <c r="A8" s="24"/>
      <c r="B8" s="39" t="s">
        <v>26</v>
      </c>
      <c r="C8" s="35"/>
      <c r="D8" s="38"/>
      <c r="E8" s="23"/>
      <c r="F8" s="34"/>
      <c r="G8" s="33"/>
      <c r="L8" s="214"/>
    </row>
    <row r="9" spans="1:20" ht="15.5" x14ac:dyDescent="0.35">
      <c r="A9" s="24"/>
      <c r="B9" s="39" t="s">
        <v>14</v>
      </c>
      <c r="C9" s="35"/>
      <c r="D9" s="38"/>
      <c r="E9" s="23"/>
      <c r="F9" s="34"/>
      <c r="G9" s="33"/>
      <c r="L9" s="214"/>
    </row>
    <row r="10" spans="1:20" ht="15" thickBot="1" x14ac:dyDescent="0.4">
      <c r="A10" s="24"/>
      <c r="B10" s="37" t="s">
        <v>27</v>
      </c>
      <c r="C10" s="35"/>
      <c r="D10" s="36"/>
      <c r="E10" s="23"/>
      <c r="F10" s="34"/>
      <c r="G10" s="33"/>
      <c r="L10" s="214"/>
    </row>
    <row r="11" spans="1:20" x14ac:dyDescent="0.35">
      <c r="A11" s="24"/>
      <c r="C11" s="35"/>
      <c r="E11" s="23"/>
      <c r="F11" s="34"/>
      <c r="G11" s="33"/>
      <c r="L11" s="214"/>
    </row>
    <row r="12" spans="1:20" ht="15" thickBot="1" x14ac:dyDescent="0.4">
      <c r="A12" s="32"/>
      <c r="B12" s="1"/>
      <c r="C12" s="1"/>
      <c r="D12" s="31"/>
      <c r="E12" s="342"/>
      <c r="F12" s="342"/>
      <c r="G12" s="342"/>
      <c r="H12" s="342"/>
      <c r="I12" s="342"/>
      <c r="J12" s="124"/>
      <c r="K12" s="124"/>
      <c r="L12" s="214"/>
    </row>
    <row r="13" spans="1:20" ht="15" thickBot="1" x14ac:dyDescent="0.4">
      <c r="A13" s="343" t="s">
        <v>13</v>
      </c>
      <c r="B13" s="344"/>
      <c r="C13" s="205"/>
      <c r="D13" s="30" t="s">
        <v>12</v>
      </c>
      <c r="E13" s="29" t="s">
        <v>11</v>
      </c>
      <c r="F13" s="28">
        <v>0</v>
      </c>
      <c r="G13" s="27">
        <v>1</v>
      </c>
      <c r="H13" s="27">
        <v>2</v>
      </c>
      <c r="I13" s="26">
        <v>3</v>
      </c>
      <c r="J13" s="125"/>
      <c r="K13" s="125"/>
      <c r="L13" s="214"/>
    </row>
    <row r="14" spans="1:20" ht="15" thickBot="1" x14ac:dyDescent="0.3">
      <c r="A14" s="345" t="s">
        <v>22</v>
      </c>
      <c r="B14" s="346"/>
      <c r="C14" s="346"/>
      <c r="D14" s="346"/>
      <c r="E14" s="346"/>
      <c r="F14" s="346"/>
      <c r="G14" s="346"/>
      <c r="H14" s="346"/>
      <c r="I14" s="347"/>
      <c r="J14" s="134"/>
      <c r="K14" s="134"/>
      <c r="L14" s="148">
        <v>0.3</v>
      </c>
      <c r="M14" s="209"/>
      <c r="N14" s="231">
        <f>IF(O14=1,SUMPRODUCT(N15:N21,O15:O21)/SUMPRODUCT(L15:L21,O15:O21),0)</f>
        <v>0</v>
      </c>
      <c r="O14" s="232">
        <f>IF(SUM(O15:O21)=0,0,1)</f>
        <v>0</v>
      </c>
      <c r="P14" s="233"/>
      <c r="Q14" s="233">
        <f>SUM(Q15:Q21)</f>
        <v>1</v>
      </c>
      <c r="R14" s="118"/>
    </row>
    <row r="15" spans="1:20" ht="17.25" customHeight="1" x14ac:dyDescent="0.25">
      <c r="A15" s="351" t="s">
        <v>35</v>
      </c>
      <c r="B15" s="348" t="s">
        <v>30</v>
      </c>
      <c r="C15" s="78"/>
      <c r="D15" s="82" t="s">
        <v>31</v>
      </c>
      <c r="E15" s="169"/>
      <c r="F15" s="170"/>
      <c r="G15" s="170"/>
      <c r="H15" s="170"/>
      <c r="I15" s="171"/>
      <c r="J15" s="133" t="str">
        <f>IF(O15&gt;1,"◄",(IF(S15&gt;0,"◄","")))</f>
        <v/>
      </c>
      <c r="K15" s="147"/>
      <c r="L15" s="149">
        <v>0.15</v>
      </c>
      <c r="M15" s="210" t="str">
        <f>IF(O15&gt;1,"◄",(IF(S15&gt;0,"◄","")))</f>
        <v/>
      </c>
      <c r="N15" s="234">
        <f>(IF(G15&lt;&gt;"",1/3,0)+IF(H15&lt;&gt;"",2/3,0)+IF(I15&lt;&gt;"",1,0))*L15*20</f>
        <v>0</v>
      </c>
      <c r="O15" s="235">
        <f>IF(E15="",IF(F15&lt;&gt;"",1,0)+IF(G15&lt;&gt;"",1,0)+IF(H15&lt;&gt;"",1,O160)+IF(I15&lt;&gt;"",1,0),0)</f>
        <v>0</v>
      </c>
      <c r="P15" s="236">
        <f>IF(E15&lt;&gt;"",0,(IF(F15&lt;&gt;"",0.02,(N15/(L15*20)))))</f>
        <v>0</v>
      </c>
      <c r="Q15" s="236">
        <f>IF(E15&lt;&gt;"",0,L15)</f>
        <v>0.15</v>
      </c>
      <c r="R15" s="144">
        <f>IF(J15&lt;&gt;"",1,0)</f>
        <v>0</v>
      </c>
      <c r="S15" s="144">
        <f>IF(E15&lt;&gt;"",IF(F15&lt;&gt;"",1,0)+IF(G15&lt;&gt;"",1,0)+IF(H15&lt;&gt;"",1,0)+IF(I15&lt;&gt;"",1,0),0)</f>
        <v>0</v>
      </c>
      <c r="T15" s="144">
        <f>COUNTA(E15:I15)</f>
        <v>0</v>
      </c>
    </row>
    <row r="16" spans="1:20" ht="17.25" customHeight="1" x14ac:dyDescent="0.25">
      <c r="A16" s="352"/>
      <c r="B16" s="349"/>
      <c r="C16" s="79"/>
      <c r="D16" s="83" t="s">
        <v>32</v>
      </c>
      <c r="E16" s="155"/>
      <c r="F16" s="172"/>
      <c r="G16" s="172"/>
      <c r="H16" s="172"/>
      <c r="I16" s="173"/>
      <c r="J16" s="133" t="str">
        <f t="shared" ref="J16:J79" si="0">IF(O16&gt;1,"◄",(IF(S16&gt;0,"◄","")))</f>
        <v/>
      </c>
      <c r="K16" s="147"/>
      <c r="L16" s="150">
        <v>0.15</v>
      </c>
      <c r="M16" s="210" t="str">
        <f t="shared" ref="M16:M21" si="1">IF(O16&gt;1,"◄",(IF(S16&gt;0,"◄","")))</f>
        <v/>
      </c>
      <c r="N16" s="234">
        <f t="shared" ref="N16:N21" si="2">(IF(G16&lt;&gt;"",1/3,0)+IF(H16&lt;&gt;"",2/3,0)+IF(I16&lt;&gt;"",1,0))*L16*20</f>
        <v>0</v>
      </c>
      <c r="O16" s="235">
        <f>IF(E16="",IF(F16&lt;&gt;"",1,0)+IF(G16&lt;&gt;"",1,0)+IF(H16&lt;&gt;"",1,0)+IF(I16&lt;&gt;"",1,0),0)</f>
        <v>0</v>
      </c>
      <c r="P16" s="236">
        <f t="shared" ref="P16:P21" si="3">IF(E16&lt;&gt;"",0,(IF(F16&lt;&gt;"",0.02,(N16/(L16*20)))))</f>
        <v>0</v>
      </c>
      <c r="Q16" s="236">
        <f t="shared" ref="Q16:Q21" si="4">IF(E16&lt;&gt;"",0,L16)</f>
        <v>0.15</v>
      </c>
      <c r="R16" s="144">
        <f t="shared" ref="R16:R21" si="5">IF(J16&lt;&gt;"",1,0)</f>
        <v>0</v>
      </c>
      <c r="S16" s="144">
        <f t="shared" ref="S16:S21" si="6">IF(E16&lt;&gt;"",IF(F16&lt;&gt;"",1,0)+IF(G16&lt;&gt;"",1,0)+IF(H16&lt;&gt;"",1,0)+IF(I16&lt;&gt;"",1,0),0)</f>
        <v>0</v>
      </c>
      <c r="T16" s="144">
        <f t="shared" ref="T16:T79" si="7">COUNTA(E16:I16)</f>
        <v>0</v>
      </c>
    </row>
    <row r="17" spans="1:20" ht="17.25" customHeight="1" x14ac:dyDescent="0.25">
      <c r="A17" s="352"/>
      <c r="B17" s="349"/>
      <c r="C17" s="79"/>
      <c r="D17" s="84" t="s">
        <v>33</v>
      </c>
      <c r="E17" s="174"/>
      <c r="F17" s="175"/>
      <c r="G17" s="175"/>
      <c r="H17" s="175"/>
      <c r="I17" s="176"/>
      <c r="J17" s="133" t="str">
        <f t="shared" si="0"/>
        <v/>
      </c>
      <c r="K17" s="147"/>
      <c r="L17" s="150">
        <v>0.15</v>
      </c>
      <c r="M17" s="210" t="str">
        <f t="shared" si="1"/>
        <v/>
      </c>
      <c r="N17" s="234">
        <f t="shared" si="2"/>
        <v>0</v>
      </c>
      <c r="O17" s="235">
        <f t="shared" ref="O17:O21" si="8">IF(E17="",IF(F17&lt;&gt;"",1,0)+IF(G17&lt;&gt;"",1,0)+IF(H17&lt;&gt;"",1,0)+IF(I17&lt;&gt;"",1,0),0)</f>
        <v>0</v>
      </c>
      <c r="P17" s="236">
        <f t="shared" si="3"/>
        <v>0</v>
      </c>
      <c r="Q17" s="236">
        <f t="shared" si="4"/>
        <v>0.15</v>
      </c>
      <c r="R17" s="144">
        <f t="shared" si="5"/>
        <v>0</v>
      </c>
      <c r="S17" s="144">
        <f t="shared" si="6"/>
        <v>0</v>
      </c>
      <c r="T17" s="144">
        <f t="shared" si="7"/>
        <v>0</v>
      </c>
    </row>
    <row r="18" spans="1:20" ht="16.5" customHeight="1" thickBot="1" x14ac:dyDescent="0.3">
      <c r="A18" s="353"/>
      <c r="B18" s="350"/>
      <c r="C18" s="80"/>
      <c r="D18" s="74" t="s">
        <v>34</v>
      </c>
      <c r="E18" s="154"/>
      <c r="F18" s="177"/>
      <c r="G18" s="177"/>
      <c r="H18" s="177"/>
      <c r="I18" s="178"/>
      <c r="J18" s="133" t="str">
        <f t="shared" si="0"/>
        <v/>
      </c>
      <c r="K18" s="147"/>
      <c r="L18" s="150">
        <v>0.15</v>
      </c>
      <c r="M18" s="210" t="str">
        <f t="shared" si="1"/>
        <v/>
      </c>
      <c r="N18" s="234">
        <f t="shared" si="2"/>
        <v>0</v>
      </c>
      <c r="O18" s="235">
        <f t="shared" si="8"/>
        <v>0</v>
      </c>
      <c r="P18" s="236">
        <f t="shared" si="3"/>
        <v>0</v>
      </c>
      <c r="Q18" s="236">
        <f t="shared" si="4"/>
        <v>0.15</v>
      </c>
      <c r="R18" s="144">
        <f t="shared" si="5"/>
        <v>0</v>
      </c>
      <c r="S18" s="144">
        <f t="shared" si="6"/>
        <v>0</v>
      </c>
      <c r="T18" s="144">
        <f t="shared" si="7"/>
        <v>0</v>
      </c>
    </row>
    <row r="19" spans="1:20" ht="18" customHeight="1" thickBot="1" x14ac:dyDescent="0.3">
      <c r="A19" s="76" t="s">
        <v>36</v>
      </c>
      <c r="B19" s="98" t="s">
        <v>37</v>
      </c>
      <c r="C19" s="81"/>
      <c r="D19" s="85" t="s">
        <v>38</v>
      </c>
      <c r="E19" s="179"/>
      <c r="F19" s="180"/>
      <c r="G19" s="180"/>
      <c r="H19" s="180"/>
      <c r="I19" s="181"/>
      <c r="J19" s="133" t="str">
        <f t="shared" si="0"/>
        <v/>
      </c>
      <c r="K19" s="147"/>
      <c r="L19" s="150">
        <v>0.15</v>
      </c>
      <c r="M19" s="210" t="str">
        <f t="shared" si="1"/>
        <v/>
      </c>
      <c r="N19" s="234">
        <f t="shared" si="2"/>
        <v>0</v>
      </c>
      <c r="O19" s="235">
        <f t="shared" si="8"/>
        <v>0</v>
      </c>
      <c r="P19" s="236">
        <f t="shared" si="3"/>
        <v>0</v>
      </c>
      <c r="Q19" s="236">
        <f t="shared" si="4"/>
        <v>0.15</v>
      </c>
      <c r="R19" s="144">
        <f t="shared" si="5"/>
        <v>0</v>
      </c>
      <c r="S19" s="144">
        <f t="shared" si="6"/>
        <v>0</v>
      </c>
      <c r="T19" s="144">
        <f t="shared" si="7"/>
        <v>0</v>
      </c>
    </row>
    <row r="20" spans="1:20" ht="18" customHeight="1" x14ac:dyDescent="0.25">
      <c r="A20" s="303" t="s">
        <v>40</v>
      </c>
      <c r="B20" s="60" t="s">
        <v>39</v>
      </c>
      <c r="C20" s="69"/>
      <c r="D20" s="86" t="s">
        <v>41</v>
      </c>
      <c r="E20" s="182"/>
      <c r="F20" s="186"/>
      <c r="G20" s="186"/>
      <c r="H20" s="186"/>
      <c r="I20" s="187"/>
      <c r="J20" s="133" t="str">
        <f t="shared" si="0"/>
        <v/>
      </c>
      <c r="K20" s="88"/>
      <c r="L20" s="150">
        <v>0.15</v>
      </c>
      <c r="M20" s="210" t="str">
        <f t="shared" si="1"/>
        <v/>
      </c>
      <c r="N20" s="234">
        <f t="shared" si="2"/>
        <v>0</v>
      </c>
      <c r="O20" s="235">
        <f t="shared" si="8"/>
        <v>0</v>
      </c>
      <c r="P20" s="236">
        <f t="shared" si="3"/>
        <v>0</v>
      </c>
      <c r="Q20" s="236">
        <f t="shared" si="4"/>
        <v>0.15</v>
      </c>
      <c r="R20" s="144">
        <f t="shared" si="5"/>
        <v>0</v>
      </c>
      <c r="S20" s="144">
        <f t="shared" si="6"/>
        <v>0</v>
      </c>
      <c r="T20" s="144">
        <f t="shared" si="7"/>
        <v>0</v>
      </c>
    </row>
    <row r="21" spans="1:20" ht="15" thickBot="1" x14ac:dyDescent="0.35">
      <c r="A21" s="304"/>
      <c r="B21" s="146"/>
      <c r="C21" s="68"/>
      <c r="D21" s="87" t="s">
        <v>42</v>
      </c>
      <c r="E21" s="183"/>
      <c r="F21" s="184"/>
      <c r="G21" s="184"/>
      <c r="H21" s="184"/>
      <c r="I21" s="185"/>
      <c r="J21" s="133" t="str">
        <f t="shared" si="0"/>
        <v/>
      </c>
      <c r="K21" s="147"/>
      <c r="L21" s="151">
        <v>0.1</v>
      </c>
      <c r="M21" s="210" t="str">
        <f t="shared" si="1"/>
        <v/>
      </c>
      <c r="N21" s="234">
        <f t="shared" si="2"/>
        <v>0</v>
      </c>
      <c r="O21" s="235">
        <f t="shared" si="8"/>
        <v>0</v>
      </c>
      <c r="P21" s="236">
        <f t="shared" si="3"/>
        <v>0</v>
      </c>
      <c r="Q21" s="236">
        <f t="shared" si="4"/>
        <v>0.1</v>
      </c>
      <c r="R21" s="144">
        <f t="shared" si="5"/>
        <v>0</v>
      </c>
      <c r="S21" s="144">
        <f t="shared" si="6"/>
        <v>0</v>
      </c>
      <c r="T21" s="144">
        <f t="shared" si="7"/>
        <v>0</v>
      </c>
    </row>
    <row r="22" spans="1:20" ht="15" thickBot="1" x14ac:dyDescent="0.3">
      <c r="A22" s="305" t="s">
        <v>23</v>
      </c>
      <c r="B22" s="306"/>
      <c r="C22" s="306"/>
      <c r="D22" s="306"/>
      <c r="E22" s="306"/>
      <c r="F22" s="306"/>
      <c r="G22" s="306"/>
      <c r="H22" s="306"/>
      <c r="I22" s="306"/>
      <c r="J22" s="133" t="str">
        <f t="shared" si="0"/>
        <v/>
      </c>
      <c r="K22" s="126"/>
      <c r="L22" s="148">
        <v>0.2</v>
      </c>
      <c r="N22" s="231">
        <f>IF(O22=1,SUMPRODUCT(N23:N44,O23:O44)/SUMPRODUCT(L23:L44,O23:O44),0)</f>
        <v>0</v>
      </c>
      <c r="O22" s="232">
        <f>IF(SUM(O23:O44)=0,0,1)</f>
        <v>0</v>
      </c>
      <c r="P22" s="233"/>
      <c r="Q22" s="233">
        <f>SUM(Q23:Q44)</f>
        <v>1.0000000000000002</v>
      </c>
      <c r="T22" s="144"/>
    </row>
    <row r="23" spans="1:20" ht="15" customHeight="1" x14ac:dyDescent="0.25">
      <c r="A23" s="57" t="s">
        <v>43</v>
      </c>
      <c r="B23" s="60" t="s">
        <v>44</v>
      </c>
      <c r="C23" s="65"/>
      <c r="D23" s="241" t="s">
        <v>45</v>
      </c>
      <c r="E23" s="164"/>
      <c r="F23" s="186"/>
      <c r="G23" s="186"/>
      <c r="H23" s="186"/>
      <c r="I23" s="187"/>
      <c r="J23" s="133" t="str">
        <f t="shared" si="0"/>
        <v/>
      </c>
      <c r="K23" s="104"/>
      <c r="L23" s="149">
        <v>0.05</v>
      </c>
      <c r="M23" s="210" t="str">
        <f>IF(O23&gt;1,"◄",(IF(S23&gt;0,"◄","")))</f>
        <v/>
      </c>
      <c r="N23" s="234">
        <f>(IF(G23&lt;&gt;"",1/3,0)+IF(H23&lt;&gt;"",2/3,0)+IF(I23&lt;&gt;"",1,0))*L23*20</f>
        <v>0</v>
      </c>
      <c r="O23" s="235">
        <f>IF(E23="",IF(F23&lt;&gt;"",1,0)+IF(G23&lt;&gt;"",1,0)+IF(H23&lt;&gt;"",1,0)+IF(I23&lt;&gt;"",1,0),0)</f>
        <v>0</v>
      </c>
      <c r="P23" s="236">
        <f>IF(E23&lt;&gt;"",0,(IF(F23&lt;&gt;"",0.02,(N23/(L23*20)))))</f>
        <v>0</v>
      </c>
      <c r="Q23" s="236">
        <f>IF(E23&lt;&gt;"",0,L23)</f>
        <v>0.05</v>
      </c>
      <c r="R23" s="144">
        <f>IF(J23&lt;&gt;"",1,0)</f>
        <v>0</v>
      </c>
      <c r="S23" s="144">
        <f>IF(E23&lt;&gt;"",IF(F23&lt;&gt;"",1,0)+IF(G23&lt;&gt;"",1,0)+IF(H23&lt;&gt;"",1,0)+IF(I23&lt;&gt;"",1,0),0)</f>
        <v>0</v>
      </c>
      <c r="T23" s="144">
        <f t="shared" si="7"/>
        <v>0</v>
      </c>
    </row>
    <row r="24" spans="1:20" x14ac:dyDescent="0.25">
      <c r="A24" s="58"/>
      <c r="B24" s="61"/>
      <c r="C24" s="66"/>
      <c r="D24" s="242" t="s">
        <v>46</v>
      </c>
      <c r="E24" s="166"/>
      <c r="F24" s="188"/>
      <c r="G24" s="188"/>
      <c r="H24" s="188"/>
      <c r="I24" s="189"/>
      <c r="J24" s="133" t="str">
        <f t="shared" si="0"/>
        <v/>
      </c>
      <c r="K24" s="104"/>
      <c r="L24" s="150">
        <v>0.05</v>
      </c>
      <c r="M24" s="210" t="str">
        <f t="shared" ref="M24:M51" si="9">IF(O24&gt;1,"◄",(IF(S24&gt;0,"◄","")))</f>
        <v/>
      </c>
      <c r="N24" s="234">
        <f t="shared" ref="N24:N44" si="10">(IF(G24&lt;&gt;"",1/3,0)+IF(H24&lt;&gt;"",2/3,0)+IF(I24&lt;&gt;"",1,0))*L24*20</f>
        <v>0</v>
      </c>
      <c r="O24" s="235">
        <f t="shared" ref="O24:O44" si="11">IF(E24="",IF(F24&lt;&gt;"",1,0)+IF(G24&lt;&gt;"",1,0)+IF(H24&lt;&gt;"",1,0)+IF(I24&lt;&gt;"",1,0),0)</f>
        <v>0</v>
      </c>
      <c r="P24" s="236">
        <f t="shared" ref="P24:P44" si="12">IF(E24&lt;&gt;"",0,(IF(F24&lt;&gt;"",0.02,(N24/(L24*20)))))</f>
        <v>0</v>
      </c>
      <c r="Q24" s="236">
        <f t="shared" ref="Q24:Q44" si="13">IF(E24&lt;&gt;"",0,L24)</f>
        <v>0.05</v>
      </c>
      <c r="R24" s="144">
        <f t="shared" ref="R24:R44" si="14">IF(J24&lt;&gt;"",1,0)</f>
        <v>0</v>
      </c>
      <c r="S24" s="144">
        <f t="shared" ref="S24:S44" si="15">IF(E24&lt;&gt;"",IF(F24&lt;&gt;"",1,0)+IF(G24&lt;&gt;"",1,0)+IF(H24&lt;&gt;"",1,0)+IF(I24&lt;&gt;"",1,0),0)</f>
        <v>0</v>
      </c>
      <c r="T24" s="144">
        <f t="shared" si="7"/>
        <v>0</v>
      </c>
    </row>
    <row r="25" spans="1:20" ht="15" thickBot="1" x14ac:dyDescent="0.3">
      <c r="A25" s="59"/>
      <c r="B25" s="62"/>
      <c r="C25" s="67"/>
      <c r="D25" s="243" t="s">
        <v>47</v>
      </c>
      <c r="E25" s="247"/>
      <c r="F25" s="248"/>
      <c r="G25" s="248"/>
      <c r="H25" s="248"/>
      <c r="I25" s="249"/>
      <c r="J25" s="133" t="str">
        <f t="shared" si="0"/>
        <v/>
      </c>
      <c r="K25" s="104"/>
      <c r="L25" s="150">
        <v>0.05</v>
      </c>
      <c r="M25" s="210" t="str">
        <f t="shared" si="9"/>
        <v/>
      </c>
      <c r="N25" s="234">
        <f t="shared" si="10"/>
        <v>0</v>
      </c>
      <c r="O25" s="235">
        <f t="shared" si="11"/>
        <v>0</v>
      </c>
      <c r="P25" s="236">
        <f t="shared" si="12"/>
        <v>0</v>
      </c>
      <c r="Q25" s="236">
        <f t="shared" si="13"/>
        <v>0.05</v>
      </c>
      <c r="R25" s="144">
        <f t="shared" si="14"/>
        <v>0</v>
      </c>
      <c r="S25" s="144">
        <f t="shared" si="15"/>
        <v>0</v>
      </c>
      <c r="T25" s="144">
        <f t="shared" si="7"/>
        <v>0</v>
      </c>
    </row>
    <row r="26" spans="1:20" ht="17.25" customHeight="1" x14ac:dyDescent="0.25">
      <c r="A26" s="57" t="s">
        <v>49</v>
      </c>
      <c r="B26" s="63" t="s">
        <v>48</v>
      </c>
      <c r="C26" s="65"/>
      <c r="D26" s="245" t="s">
        <v>50</v>
      </c>
      <c r="E26" s="255"/>
      <c r="F26" s="258"/>
      <c r="G26" s="258"/>
      <c r="H26" s="258"/>
      <c r="I26" s="259"/>
      <c r="J26" s="133" t="str">
        <f t="shared" si="0"/>
        <v/>
      </c>
      <c r="K26" s="104"/>
      <c r="L26" s="150">
        <v>0.02</v>
      </c>
      <c r="M26" s="210" t="str">
        <f t="shared" si="9"/>
        <v/>
      </c>
      <c r="N26" s="234">
        <f t="shared" si="10"/>
        <v>0</v>
      </c>
      <c r="O26" s="235">
        <f t="shared" si="11"/>
        <v>0</v>
      </c>
      <c r="P26" s="236">
        <f t="shared" si="12"/>
        <v>0</v>
      </c>
      <c r="Q26" s="236">
        <f t="shared" si="13"/>
        <v>0.02</v>
      </c>
      <c r="R26" s="144">
        <f t="shared" si="14"/>
        <v>0</v>
      </c>
      <c r="S26" s="144">
        <f t="shared" si="15"/>
        <v>0</v>
      </c>
      <c r="T26" s="144">
        <f t="shared" si="7"/>
        <v>0</v>
      </c>
    </row>
    <row r="27" spans="1:20" ht="15" thickBot="1" x14ac:dyDescent="0.3">
      <c r="A27" s="59"/>
      <c r="B27" s="62"/>
      <c r="C27" s="68"/>
      <c r="D27" s="246" t="s">
        <v>51</v>
      </c>
      <c r="E27" s="244"/>
      <c r="F27" s="190"/>
      <c r="G27" s="190"/>
      <c r="H27" s="190"/>
      <c r="I27" s="191"/>
      <c r="J27" s="133" t="str">
        <f t="shared" si="0"/>
        <v/>
      </c>
      <c r="K27" s="104"/>
      <c r="L27" s="150">
        <v>0.02</v>
      </c>
      <c r="M27" s="210" t="str">
        <f t="shared" si="9"/>
        <v/>
      </c>
      <c r="N27" s="234">
        <f t="shared" si="10"/>
        <v>0</v>
      </c>
      <c r="O27" s="235">
        <f t="shared" si="11"/>
        <v>0</v>
      </c>
      <c r="P27" s="236">
        <f t="shared" si="12"/>
        <v>0</v>
      </c>
      <c r="Q27" s="236">
        <f t="shared" si="13"/>
        <v>0.02</v>
      </c>
      <c r="R27" s="144">
        <f t="shared" si="14"/>
        <v>0</v>
      </c>
      <c r="S27" s="144">
        <f t="shared" si="15"/>
        <v>0</v>
      </c>
      <c r="T27" s="144">
        <f t="shared" si="7"/>
        <v>0</v>
      </c>
    </row>
    <row r="28" spans="1:20" x14ac:dyDescent="0.25">
      <c r="A28" s="57" t="s">
        <v>53</v>
      </c>
      <c r="B28" s="60" t="s">
        <v>52</v>
      </c>
      <c r="C28" s="69"/>
      <c r="D28" s="245" t="s">
        <v>54</v>
      </c>
      <c r="E28" s="162"/>
      <c r="F28" s="257"/>
      <c r="G28" s="257"/>
      <c r="H28" s="257"/>
      <c r="I28" s="250"/>
      <c r="J28" s="133" t="str">
        <f t="shared" si="0"/>
        <v/>
      </c>
      <c r="K28" s="119"/>
      <c r="L28" s="150">
        <v>0.05</v>
      </c>
      <c r="M28" s="210" t="str">
        <f t="shared" si="9"/>
        <v/>
      </c>
      <c r="N28" s="234">
        <f t="shared" si="10"/>
        <v>0</v>
      </c>
      <c r="O28" s="235">
        <f t="shared" si="11"/>
        <v>0</v>
      </c>
      <c r="P28" s="236">
        <f t="shared" si="12"/>
        <v>0</v>
      </c>
      <c r="Q28" s="236">
        <f t="shared" si="13"/>
        <v>0.05</v>
      </c>
      <c r="R28" s="144">
        <f t="shared" si="14"/>
        <v>0</v>
      </c>
      <c r="S28" s="144">
        <f t="shared" si="15"/>
        <v>0</v>
      </c>
      <c r="T28" s="144">
        <f t="shared" si="7"/>
        <v>0</v>
      </c>
    </row>
    <row r="29" spans="1:20" x14ac:dyDescent="0.25">
      <c r="A29" s="58"/>
      <c r="B29" s="61"/>
      <c r="C29" s="70"/>
      <c r="D29" s="251" t="s">
        <v>55</v>
      </c>
      <c r="E29" s="167"/>
      <c r="F29" s="172"/>
      <c r="G29" s="172"/>
      <c r="H29" s="172"/>
      <c r="I29" s="173"/>
      <c r="J29" s="133" t="str">
        <f t="shared" si="0"/>
        <v/>
      </c>
      <c r="K29" s="119"/>
      <c r="L29" s="150">
        <v>0.05</v>
      </c>
      <c r="M29" s="210" t="str">
        <f t="shared" si="9"/>
        <v/>
      </c>
      <c r="N29" s="234">
        <f t="shared" si="10"/>
        <v>0</v>
      </c>
      <c r="O29" s="235">
        <f t="shared" si="11"/>
        <v>0</v>
      </c>
      <c r="P29" s="236">
        <f t="shared" si="12"/>
        <v>0</v>
      </c>
      <c r="Q29" s="236">
        <f t="shared" si="13"/>
        <v>0.05</v>
      </c>
      <c r="R29" s="144">
        <f t="shared" si="14"/>
        <v>0</v>
      </c>
      <c r="S29" s="144">
        <f t="shared" si="15"/>
        <v>0</v>
      </c>
      <c r="T29" s="144">
        <f t="shared" si="7"/>
        <v>0</v>
      </c>
    </row>
    <row r="30" spans="1:20" x14ac:dyDescent="0.25">
      <c r="A30" s="58"/>
      <c r="B30" s="61"/>
      <c r="C30" s="71"/>
      <c r="D30" s="242" t="s">
        <v>56</v>
      </c>
      <c r="E30" s="256"/>
      <c r="F30" s="253"/>
      <c r="G30" s="253"/>
      <c r="H30" s="253"/>
      <c r="I30" s="156"/>
      <c r="J30" s="133" t="str">
        <f t="shared" si="0"/>
        <v/>
      </c>
      <c r="K30" s="120"/>
      <c r="L30" s="150">
        <v>0.02</v>
      </c>
      <c r="M30" s="210" t="str">
        <f t="shared" si="9"/>
        <v/>
      </c>
      <c r="N30" s="234">
        <f t="shared" si="10"/>
        <v>0</v>
      </c>
      <c r="O30" s="235">
        <f t="shared" si="11"/>
        <v>0</v>
      </c>
      <c r="P30" s="236">
        <f t="shared" si="12"/>
        <v>0</v>
      </c>
      <c r="Q30" s="236">
        <f t="shared" si="13"/>
        <v>0.02</v>
      </c>
      <c r="R30" s="144">
        <f t="shared" si="14"/>
        <v>0</v>
      </c>
      <c r="S30" s="144">
        <f t="shared" si="15"/>
        <v>0</v>
      </c>
      <c r="T30" s="144">
        <f t="shared" si="7"/>
        <v>0</v>
      </c>
    </row>
    <row r="31" spans="1:20" ht="15" thickBot="1" x14ac:dyDescent="0.3">
      <c r="A31" s="59"/>
      <c r="B31" s="62"/>
      <c r="C31" s="72"/>
      <c r="D31" s="252" t="s">
        <v>57</v>
      </c>
      <c r="E31" s="260"/>
      <c r="F31" s="261"/>
      <c r="G31" s="261"/>
      <c r="H31" s="261"/>
      <c r="I31" s="262"/>
      <c r="J31" s="133" t="str">
        <f t="shared" si="0"/>
        <v/>
      </c>
      <c r="K31" s="120"/>
      <c r="L31" s="150">
        <v>0.05</v>
      </c>
      <c r="M31" s="210" t="str">
        <f t="shared" si="9"/>
        <v/>
      </c>
      <c r="N31" s="234">
        <f t="shared" si="10"/>
        <v>0</v>
      </c>
      <c r="O31" s="235">
        <f t="shared" si="11"/>
        <v>0</v>
      </c>
      <c r="P31" s="236">
        <f t="shared" si="12"/>
        <v>0</v>
      </c>
      <c r="Q31" s="236">
        <f t="shared" si="13"/>
        <v>0.05</v>
      </c>
      <c r="R31" s="144">
        <f t="shared" si="14"/>
        <v>0</v>
      </c>
      <c r="S31" s="144">
        <f t="shared" si="15"/>
        <v>0</v>
      </c>
      <c r="T31" s="144">
        <f t="shared" si="7"/>
        <v>0</v>
      </c>
    </row>
    <row r="32" spans="1:20" x14ac:dyDescent="0.25">
      <c r="A32" s="57" t="s">
        <v>59</v>
      </c>
      <c r="B32" s="60" t="s">
        <v>58</v>
      </c>
      <c r="C32" s="73"/>
      <c r="D32" s="245" t="s">
        <v>60</v>
      </c>
      <c r="E32" s="263"/>
      <c r="F32" s="264"/>
      <c r="G32" s="264"/>
      <c r="H32" s="264"/>
      <c r="I32" s="157"/>
      <c r="J32" s="133" t="str">
        <f t="shared" si="0"/>
        <v/>
      </c>
      <c r="K32" s="120"/>
      <c r="L32" s="150">
        <v>0.05</v>
      </c>
      <c r="M32" s="210" t="str">
        <f t="shared" si="9"/>
        <v/>
      </c>
      <c r="N32" s="234">
        <f t="shared" si="10"/>
        <v>0</v>
      </c>
      <c r="O32" s="235">
        <f t="shared" si="11"/>
        <v>0</v>
      </c>
      <c r="P32" s="236">
        <f t="shared" si="12"/>
        <v>0</v>
      </c>
      <c r="Q32" s="236">
        <f t="shared" si="13"/>
        <v>0.05</v>
      </c>
      <c r="R32" s="144">
        <f t="shared" si="14"/>
        <v>0</v>
      </c>
      <c r="S32" s="144">
        <f t="shared" si="15"/>
        <v>0</v>
      </c>
      <c r="T32" s="144">
        <f t="shared" si="7"/>
        <v>0</v>
      </c>
    </row>
    <row r="33" spans="1:20" ht="15" thickBot="1" x14ac:dyDescent="0.3">
      <c r="A33" s="59"/>
      <c r="B33" s="62"/>
      <c r="C33" s="72"/>
      <c r="D33" s="252" t="s">
        <v>61</v>
      </c>
      <c r="E33" s="260"/>
      <c r="F33" s="261"/>
      <c r="G33" s="261"/>
      <c r="H33" s="261"/>
      <c r="I33" s="262"/>
      <c r="J33" s="133" t="str">
        <f t="shared" si="0"/>
        <v/>
      </c>
      <c r="K33" s="120"/>
      <c r="L33" s="150">
        <v>0.05</v>
      </c>
      <c r="M33" s="210" t="str">
        <f t="shared" si="9"/>
        <v/>
      </c>
      <c r="N33" s="234">
        <f t="shared" si="10"/>
        <v>0</v>
      </c>
      <c r="O33" s="235">
        <f t="shared" si="11"/>
        <v>0</v>
      </c>
      <c r="P33" s="236">
        <f t="shared" si="12"/>
        <v>0</v>
      </c>
      <c r="Q33" s="236">
        <f t="shared" si="13"/>
        <v>0.05</v>
      </c>
      <c r="R33" s="144">
        <f t="shared" si="14"/>
        <v>0</v>
      </c>
      <c r="S33" s="144">
        <f t="shared" si="15"/>
        <v>0</v>
      </c>
      <c r="T33" s="144">
        <f t="shared" si="7"/>
        <v>0</v>
      </c>
    </row>
    <row r="34" spans="1:20" x14ac:dyDescent="0.25">
      <c r="A34" s="57" t="s">
        <v>63</v>
      </c>
      <c r="B34" s="60" t="s">
        <v>62</v>
      </c>
      <c r="C34" s="73"/>
      <c r="D34" s="245" t="s">
        <v>64</v>
      </c>
      <c r="E34" s="263"/>
      <c r="F34" s="264"/>
      <c r="G34" s="264"/>
      <c r="H34" s="264"/>
      <c r="I34" s="157"/>
      <c r="J34" s="133" t="str">
        <f t="shared" si="0"/>
        <v/>
      </c>
      <c r="K34" s="120"/>
      <c r="L34" s="150">
        <v>0.04</v>
      </c>
      <c r="M34" s="210" t="str">
        <f t="shared" si="9"/>
        <v/>
      </c>
      <c r="N34" s="234">
        <f t="shared" si="10"/>
        <v>0</v>
      </c>
      <c r="O34" s="235">
        <f t="shared" si="11"/>
        <v>0</v>
      </c>
      <c r="P34" s="236">
        <f t="shared" si="12"/>
        <v>0</v>
      </c>
      <c r="Q34" s="236">
        <f t="shared" si="13"/>
        <v>0.04</v>
      </c>
      <c r="R34" s="144">
        <f t="shared" si="14"/>
        <v>0</v>
      </c>
      <c r="S34" s="144">
        <f t="shared" si="15"/>
        <v>0</v>
      </c>
      <c r="T34" s="144">
        <f t="shared" si="7"/>
        <v>0</v>
      </c>
    </row>
    <row r="35" spans="1:20" ht="15" thickBot="1" x14ac:dyDescent="0.3">
      <c r="A35" s="59"/>
      <c r="B35" s="62"/>
      <c r="C35" s="72"/>
      <c r="D35" s="252" t="s">
        <v>65</v>
      </c>
      <c r="E35" s="260"/>
      <c r="F35" s="261"/>
      <c r="G35" s="261"/>
      <c r="H35" s="261"/>
      <c r="I35" s="262"/>
      <c r="J35" s="133" t="str">
        <f t="shared" si="0"/>
        <v/>
      </c>
      <c r="K35" s="120"/>
      <c r="L35" s="150">
        <v>0.05</v>
      </c>
      <c r="M35" s="210" t="str">
        <f t="shared" si="9"/>
        <v/>
      </c>
      <c r="N35" s="234">
        <f t="shared" si="10"/>
        <v>0</v>
      </c>
      <c r="O35" s="235">
        <f t="shared" si="11"/>
        <v>0</v>
      </c>
      <c r="P35" s="236">
        <f t="shared" si="12"/>
        <v>0</v>
      </c>
      <c r="Q35" s="236">
        <f t="shared" si="13"/>
        <v>0.05</v>
      </c>
      <c r="R35" s="144">
        <f t="shared" si="14"/>
        <v>0</v>
      </c>
      <c r="S35" s="144">
        <f t="shared" si="15"/>
        <v>0</v>
      </c>
      <c r="T35" s="144">
        <f t="shared" si="7"/>
        <v>0</v>
      </c>
    </row>
    <row r="36" spans="1:20" x14ac:dyDescent="0.25">
      <c r="A36" s="57" t="s">
        <v>67</v>
      </c>
      <c r="B36" s="64" t="s">
        <v>66</v>
      </c>
      <c r="C36" s="73"/>
      <c r="D36" s="245" t="s">
        <v>68</v>
      </c>
      <c r="E36" s="263"/>
      <c r="F36" s="264"/>
      <c r="G36" s="264"/>
      <c r="H36" s="264"/>
      <c r="I36" s="157"/>
      <c r="J36" s="133" t="str">
        <f t="shared" si="0"/>
        <v/>
      </c>
      <c r="K36" s="120"/>
      <c r="L36" s="150">
        <v>0.05</v>
      </c>
      <c r="M36" s="210" t="str">
        <f t="shared" si="9"/>
        <v/>
      </c>
      <c r="N36" s="234">
        <f t="shared" si="10"/>
        <v>0</v>
      </c>
      <c r="O36" s="235">
        <f t="shared" si="11"/>
        <v>0</v>
      </c>
      <c r="P36" s="236">
        <f t="shared" si="12"/>
        <v>0</v>
      </c>
      <c r="Q36" s="236">
        <f t="shared" si="13"/>
        <v>0.05</v>
      </c>
      <c r="R36" s="144">
        <f t="shared" si="14"/>
        <v>0</v>
      </c>
      <c r="S36" s="144">
        <f t="shared" si="15"/>
        <v>0</v>
      </c>
      <c r="T36" s="144">
        <f t="shared" si="7"/>
        <v>0</v>
      </c>
    </row>
    <row r="37" spans="1:20" x14ac:dyDescent="0.25">
      <c r="A37" s="58"/>
      <c r="B37" s="61"/>
      <c r="C37" s="71"/>
      <c r="D37" s="265" t="s">
        <v>69</v>
      </c>
      <c r="E37" s="267"/>
      <c r="F37" s="254"/>
      <c r="G37" s="254"/>
      <c r="H37" s="254"/>
      <c r="I37" s="158"/>
      <c r="J37" s="133" t="str">
        <f t="shared" si="0"/>
        <v/>
      </c>
      <c r="K37" s="120"/>
      <c r="L37" s="150">
        <v>0.05</v>
      </c>
      <c r="M37" s="210" t="str">
        <f t="shared" si="9"/>
        <v/>
      </c>
      <c r="N37" s="234">
        <f t="shared" si="10"/>
        <v>0</v>
      </c>
      <c r="O37" s="235">
        <f t="shared" si="11"/>
        <v>0</v>
      </c>
      <c r="P37" s="236">
        <f t="shared" si="12"/>
        <v>0</v>
      </c>
      <c r="Q37" s="236">
        <f t="shared" si="13"/>
        <v>0.05</v>
      </c>
      <c r="R37" s="144">
        <f t="shared" si="14"/>
        <v>0</v>
      </c>
      <c r="S37" s="144">
        <f t="shared" si="15"/>
        <v>0</v>
      </c>
      <c r="T37" s="144">
        <f t="shared" si="7"/>
        <v>0</v>
      </c>
    </row>
    <row r="38" spans="1:20" x14ac:dyDescent="0.25">
      <c r="A38" s="58"/>
      <c r="B38" s="61"/>
      <c r="C38" s="71"/>
      <c r="D38" s="242" t="s">
        <v>70</v>
      </c>
      <c r="E38" s="256"/>
      <c r="F38" s="253"/>
      <c r="G38" s="253"/>
      <c r="H38" s="253"/>
      <c r="I38" s="156"/>
      <c r="J38" s="133" t="str">
        <f t="shared" si="0"/>
        <v/>
      </c>
      <c r="K38" s="120"/>
      <c r="L38" s="150">
        <v>0.05</v>
      </c>
      <c r="M38" s="210" t="str">
        <f t="shared" si="9"/>
        <v/>
      </c>
      <c r="N38" s="234">
        <f t="shared" si="10"/>
        <v>0</v>
      </c>
      <c r="O38" s="235">
        <f t="shared" si="11"/>
        <v>0</v>
      </c>
      <c r="P38" s="236">
        <f t="shared" si="12"/>
        <v>0</v>
      </c>
      <c r="Q38" s="236">
        <f t="shared" si="13"/>
        <v>0.05</v>
      </c>
      <c r="R38" s="144">
        <f t="shared" si="14"/>
        <v>0</v>
      </c>
      <c r="S38" s="144">
        <f t="shared" si="15"/>
        <v>0</v>
      </c>
      <c r="T38" s="144">
        <f t="shared" si="7"/>
        <v>0</v>
      </c>
    </row>
    <row r="39" spans="1:20" x14ac:dyDescent="0.25">
      <c r="A39" s="58"/>
      <c r="B39" s="61"/>
      <c r="C39" s="71"/>
      <c r="D39" s="265" t="s">
        <v>71</v>
      </c>
      <c r="E39" s="267"/>
      <c r="F39" s="254"/>
      <c r="G39" s="254"/>
      <c r="H39" s="254"/>
      <c r="I39" s="158"/>
      <c r="J39" s="133" t="str">
        <f t="shared" si="0"/>
        <v/>
      </c>
      <c r="K39" s="120"/>
      <c r="L39" s="150">
        <v>0.05</v>
      </c>
      <c r="M39" s="210" t="str">
        <f t="shared" si="9"/>
        <v/>
      </c>
      <c r="N39" s="234">
        <f t="shared" si="10"/>
        <v>0</v>
      </c>
      <c r="O39" s="235">
        <f t="shared" si="11"/>
        <v>0</v>
      </c>
      <c r="P39" s="236">
        <f t="shared" si="12"/>
        <v>0</v>
      </c>
      <c r="Q39" s="236">
        <f t="shared" si="13"/>
        <v>0.05</v>
      </c>
      <c r="R39" s="144">
        <f t="shared" si="14"/>
        <v>0</v>
      </c>
      <c r="S39" s="144">
        <f t="shared" si="15"/>
        <v>0</v>
      </c>
      <c r="T39" s="144">
        <f t="shared" si="7"/>
        <v>0</v>
      </c>
    </row>
    <row r="40" spans="1:20" ht="15" thickBot="1" x14ac:dyDescent="0.3">
      <c r="A40" s="59"/>
      <c r="B40" s="62"/>
      <c r="C40" s="72"/>
      <c r="D40" s="266" t="s">
        <v>72</v>
      </c>
      <c r="E40" s="271"/>
      <c r="F40" s="272"/>
      <c r="G40" s="272"/>
      <c r="H40" s="272"/>
      <c r="I40" s="273"/>
      <c r="J40" s="133" t="str">
        <f t="shared" si="0"/>
        <v/>
      </c>
      <c r="K40" s="120"/>
      <c r="L40" s="150">
        <v>0.05</v>
      </c>
      <c r="M40" s="210" t="str">
        <f t="shared" si="9"/>
        <v/>
      </c>
      <c r="N40" s="234">
        <f t="shared" si="10"/>
        <v>0</v>
      </c>
      <c r="O40" s="235">
        <f t="shared" si="11"/>
        <v>0</v>
      </c>
      <c r="P40" s="236">
        <f t="shared" si="12"/>
        <v>0</v>
      </c>
      <c r="Q40" s="236">
        <f t="shared" si="13"/>
        <v>0.05</v>
      </c>
      <c r="R40" s="144">
        <f t="shared" si="14"/>
        <v>0</v>
      </c>
      <c r="S40" s="144">
        <f t="shared" si="15"/>
        <v>0</v>
      </c>
      <c r="T40" s="144">
        <f t="shared" si="7"/>
        <v>0</v>
      </c>
    </row>
    <row r="41" spans="1:20" x14ac:dyDescent="0.25">
      <c r="A41" s="57" t="s">
        <v>74</v>
      </c>
      <c r="B41" s="64" t="s">
        <v>73</v>
      </c>
      <c r="C41" s="73"/>
      <c r="D41" s="270" t="s">
        <v>75</v>
      </c>
      <c r="E41" s="274"/>
      <c r="F41" s="275"/>
      <c r="G41" s="275"/>
      <c r="H41" s="275"/>
      <c r="I41" s="160"/>
      <c r="J41" s="133" t="str">
        <f t="shared" si="0"/>
        <v/>
      </c>
      <c r="K41" s="120"/>
      <c r="L41" s="150">
        <v>0.05</v>
      </c>
      <c r="M41" s="210" t="str">
        <f t="shared" si="9"/>
        <v/>
      </c>
      <c r="N41" s="234">
        <f t="shared" si="10"/>
        <v>0</v>
      </c>
      <c r="O41" s="235">
        <f t="shared" si="11"/>
        <v>0</v>
      </c>
      <c r="P41" s="236">
        <f t="shared" si="12"/>
        <v>0</v>
      </c>
      <c r="Q41" s="236">
        <f t="shared" si="13"/>
        <v>0.05</v>
      </c>
      <c r="R41" s="144">
        <f t="shared" si="14"/>
        <v>0</v>
      </c>
      <c r="S41" s="144">
        <f t="shared" si="15"/>
        <v>0</v>
      </c>
      <c r="T41" s="144">
        <f t="shared" si="7"/>
        <v>0</v>
      </c>
    </row>
    <row r="42" spans="1:20" x14ac:dyDescent="0.25">
      <c r="A42" s="58"/>
      <c r="B42" s="61"/>
      <c r="C42" s="71"/>
      <c r="D42" s="242" t="s">
        <v>76</v>
      </c>
      <c r="E42" s="256"/>
      <c r="F42" s="253"/>
      <c r="G42" s="253"/>
      <c r="H42" s="253"/>
      <c r="I42" s="156"/>
      <c r="J42" s="133" t="str">
        <f t="shared" si="0"/>
        <v/>
      </c>
      <c r="K42" s="120"/>
      <c r="L42" s="150">
        <v>0.05</v>
      </c>
      <c r="M42" s="210" t="str">
        <f t="shared" si="9"/>
        <v/>
      </c>
      <c r="N42" s="234">
        <f t="shared" si="10"/>
        <v>0</v>
      </c>
      <c r="O42" s="235">
        <f t="shared" si="11"/>
        <v>0</v>
      </c>
      <c r="P42" s="236">
        <f t="shared" si="12"/>
        <v>0</v>
      </c>
      <c r="Q42" s="236">
        <f t="shared" si="13"/>
        <v>0.05</v>
      </c>
      <c r="R42" s="144">
        <f t="shared" si="14"/>
        <v>0</v>
      </c>
      <c r="S42" s="144">
        <f t="shared" si="15"/>
        <v>0</v>
      </c>
      <c r="T42" s="144">
        <f t="shared" si="7"/>
        <v>0</v>
      </c>
    </row>
    <row r="43" spans="1:20" x14ac:dyDescent="0.25">
      <c r="A43" s="58"/>
      <c r="B43" s="61"/>
      <c r="C43" s="71"/>
      <c r="D43" s="265" t="s">
        <v>77</v>
      </c>
      <c r="E43" s="267"/>
      <c r="F43" s="254"/>
      <c r="G43" s="254"/>
      <c r="H43" s="254"/>
      <c r="I43" s="158"/>
      <c r="J43" s="133" t="str">
        <f t="shared" si="0"/>
        <v/>
      </c>
      <c r="K43" s="120"/>
      <c r="L43" s="150">
        <v>0.05</v>
      </c>
      <c r="M43" s="210" t="str">
        <f t="shared" si="9"/>
        <v/>
      </c>
      <c r="N43" s="234">
        <f t="shared" si="10"/>
        <v>0</v>
      </c>
      <c r="O43" s="235">
        <f t="shared" si="11"/>
        <v>0</v>
      </c>
      <c r="P43" s="236">
        <f t="shared" si="12"/>
        <v>0</v>
      </c>
      <c r="Q43" s="236">
        <f t="shared" si="13"/>
        <v>0.05</v>
      </c>
      <c r="R43" s="144">
        <f t="shared" si="14"/>
        <v>0</v>
      </c>
      <c r="S43" s="144">
        <f t="shared" si="15"/>
        <v>0</v>
      </c>
      <c r="T43" s="144">
        <f t="shared" si="7"/>
        <v>0</v>
      </c>
    </row>
    <row r="44" spans="1:20" ht="15" thickBot="1" x14ac:dyDescent="0.3">
      <c r="A44" s="59"/>
      <c r="B44" s="62"/>
      <c r="C44" s="72"/>
      <c r="D44" s="266" t="s">
        <v>78</v>
      </c>
      <c r="E44" s="268"/>
      <c r="F44" s="269"/>
      <c r="G44" s="269"/>
      <c r="H44" s="269"/>
      <c r="I44" s="159"/>
      <c r="J44" s="133" t="str">
        <f t="shared" si="0"/>
        <v/>
      </c>
      <c r="K44" s="120"/>
      <c r="L44" s="151">
        <v>0.05</v>
      </c>
      <c r="M44" s="210" t="str">
        <f t="shared" si="9"/>
        <v/>
      </c>
      <c r="N44" s="234">
        <f t="shared" si="10"/>
        <v>0</v>
      </c>
      <c r="O44" s="235">
        <f t="shared" si="11"/>
        <v>0</v>
      </c>
      <c r="P44" s="236">
        <f t="shared" si="12"/>
        <v>0</v>
      </c>
      <c r="Q44" s="236">
        <f t="shared" si="13"/>
        <v>0.05</v>
      </c>
      <c r="R44" s="144">
        <f t="shared" si="14"/>
        <v>0</v>
      </c>
      <c r="S44" s="144">
        <f t="shared" si="15"/>
        <v>0</v>
      </c>
      <c r="T44" s="144">
        <f t="shared" si="7"/>
        <v>0</v>
      </c>
    </row>
    <row r="45" spans="1:20" ht="15" thickBot="1" x14ac:dyDescent="0.3">
      <c r="A45" s="310" t="s">
        <v>128</v>
      </c>
      <c r="B45" s="311"/>
      <c r="C45" s="311"/>
      <c r="D45" s="311"/>
      <c r="E45" s="312"/>
      <c r="F45" s="312"/>
      <c r="G45" s="312"/>
      <c r="H45" s="312"/>
      <c r="I45" s="313"/>
      <c r="J45" s="133" t="str">
        <f t="shared" si="0"/>
        <v/>
      </c>
      <c r="K45" s="126"/>
      <c r="L45" s="145">
        <v>0.2</v>
      </c>
      <c r="M45" s="211"/>
      <c r="N45" s="231">
        <f>IF(O45=1,SUMPRODUCT(N46:N67,O46:O67)/SUMPRODUCT(L46:L67,O46:O67),0)</f>
        <v>0</v>
      </c>
      <c r="O45" s="232">
        <f>IF(SUM(O46:O67)=0,0,1)</f>
        <v>0</v>
      </c>
      <c r="P45" s="233"/>
      <c r="Q45" s="233">
        <f>SUM(Q46:Q67)</f>
        <v>1.0000000000000002</v>
      </c>
      <c r="T45" s="144"/>
    </row>
    <row r="46" spans="1:20" x14ac:dyDescent="0.25">
      <c r="A46" s="135" t="s">
        <v>79</v>
      </c>
      <c r="B46" s="63" t="s">
        <v>80</v>
      </c>
      <c r="C46" s="138"/>
      <c r="D46" s="276" t="s">
        <v>82</v>
      </c>
      <c r="E46" s="164"/>
      <c r="F46" s="186"/>
      <c r="G46" s="186"/>
      <c r="H46" s="186"/>
      <c r="I46" s="187"/>
      <c r="J46" s="133" t="str">
        <f t="shared" si="0"/>
        <v/>
      </c>
      <c r="K46" s="88"/>
      <c r="L46" s="215">
        <v>0.05</v>
      </c>
      <c r="M46" s="210" t="str">
        <f t="shared" si="9"/>
        <v/>
      </c>
      <c r="N46" s="234">
        <f>(IF(G46&lt;&gt;"",1/3,0)+IF(H46&lt;&gt;"",2/3,0)+IF(I46&lt;&gt;"",1,0))*L46*20</f>
        <v>0</v>
      </c>
      <c r="O46" s="235">
        <f>IF(E46="",IF(F46&lt;&gt;"",1,0)+IF(G46&lt;&gt;"",1,0)+IF(H46&lt;&gt;"",1,0)+IF(I46&lt;&gt;"",1,0),0)</f>
        <v>0</v>
      </c>
      <c r="P46" s="236">
        <f>IF(E46&lt;&gt;"",0,(IF(F46&lt;&gt;"",0.02,(N46/(L46*20)))))</f>
        <v>0</v>
      </c>
      <c r="Q46" s="236">
        <f>IF(E46&lt;&gt;"",0,L46)</f>
        <v>0.05</v>
      </c>
      <c r="R46" s="144">
        <f>IF(J46&lt;&gt;"",1,0)</f>
        <v>0</v>
      </c>
      <c r="S46" s="144">
        <f>IF(E46&lt;&gt;"",IF(F46&lt;&gt;"",1,0)+IF(G46&lt;&gt;"",1,0)+IF(H46&lt;&gt;"",1,0)+IF(I46&lt;&gt;"",1,0),0)</f>
        <v>0</v>
      </c>
      <c r="T46" s="144">
        <f t="shared" si="7"/>
        <v>0</v>
      </c>
    </row>
    <row r="47" spans="1:20" x14ac:dyDescent="0.25">
      <c r="A47" s="136"/>
      <c r="B47" s="206" t="s">
        <v>81</v>
      </c>
      <c r="C47" s="139"/>
      <c r="D47" s="277" t="s">
        <v>83</v>
      </c>
      <c r="E47" s="166"/>
      <c r="F47" s="188"/>
      <c r="G47" s="188"/>
      <c r="H47" s="188"/>
      <c r="I47" s="189"/>
      <c r="J47" s="133" t="str">
        <f t="shared" si="0"/>
        <v/>
      </c>
      <c r="K47" s="88"/>
      <c r="L47" s="216">
        <v>0.05</v>
      </c>
      <c r="M47" s="210" t="str">
        <f t="shared" si="9"/>
        <v/>
      </c>
      <c r="N47" s="234">
        <f t="shared" ref="N47:N50" si="16">(IF(G47&lt;&gt;"",1/3,0)+IF(H47&lt;&gt;"",2/3,0)+IF(I47&lt;&gt;"",1,0))*L47*20</f>
        <v>0</v>
      </c>
      <c r="O47" s="235">
        <f t="shared" ref="O47:O51" si="17">IF(E47="",IF(F47&lt;&gt;"",1,0)+IF(G47&lt;&gt;"",1,0)+IF(H47&lt;&gt;"",1,0)+IF(I47&lt;&gt;"",1,0),0)</f>
        <v>0</v>
      </c>
      <c r="P47" s="236">
        <f t="shared" ref="P47:P50" si="18">IF(E47&lt;&gt;"",0,(IF(F47&lt;&gt;"",0.02,(N47/(L47*20)))))</f>
        <v>0</v>
      </c>
      <c r="Q47" s="236">
        <f t="shared" ref="Q47:Q50" si="19">IF(E47&lt;&gt;"",0,L47)</f>
        <v>0.05</v>
      </c>
      <c r="R47" s="144">
        <f t="shared" ref="R47:R50" si="20">IF(J47&lt;&gt;"",1,0)</f>
        <v>0</v>
      </c>
      <c r="S47" s="144">
        <f t="shared" ref="S47:S51" si="21">IF(E47&lt;&gt;"",IF(F47&lt;&gt;"",1,0)+IF(G47&lt;&gt;"",1,0)+IF(H47&lt;&gt;"",1,0)+IF(I47&lt;&gt;"",1,0),0)</f>
        <v>0</v>
      </c>
      <c r="T47" s="144">
        <f t="shared" si="7"/>
        <v>0</v>
      </c>
    </row>
    <row r="48" spans="1:20" ht="15" thickBot="1" x14ac:dyDescent="0.3">
      <c r="A48" s="137"/>
      <c r="B48" s="90"/>
      <c r="C48" s="140"/>
      <c r="D48" s="278" t="s">
        <v>84</v>
      </c>
      <c r="E48" s="247"/>
      <c r="F48" s="248"/>
      <c r="G48" s="248"/>
      <c r="H48" s="248"/>
      <c r="I48" s="249"/>
      <c r="J48" s="133" t="str">
        <f t="shared" si="0"/>
        <v/>
      </c>
      <c r="K48" s="88"/>
      <c r="L48" s="216">
        <v>0.05</v>
      </c>
      <c r="M48" s="210" t="str">
        <f t="shared" si="9"/>
        <v/>
      </c>
      <c r="N48" s="234">
        <f t="shared" si="16"/>
        <v>0</v>
      </c>
      <c r="O48" s="235">
        <f t="shared" si="17"/>
        <v>0</v>
      </c>
      <c r="P48" s="236">
        <f t="shared" si="18"/>
        <v>0</v>
      </c>
      <c r="Q48" s="236">
        <f t="shared" si="19"/>
        <v>0.05</v>
      </c>
      <c r="R48" s="144">
        <f t="shared" si="20"/>
        <v>0</v>
      </c>
      <c r="S48" s="144">
        <f t="shared" si="21"/>
        <v>0</v>
      </c>
      <c r="T48" s="144">
        <f t="shared" si="7"/>
        <v>0</v>
      </c>
    </row>
    <row r="49" spans="1:20" x14ac:dyDescent="0.25">
      <c r="A49" s="141" t="s">
        <v>93</v>
      </c>
      <c r="B49" s="63" t="s">
        <v>85</v>
      </c>
      <c r="C49" s="142"/>
      <c r="D49" s="279" t="s">
        <v>87</v>
      </c>
      <c r="E49" s="255"/>
      <c r="F49" s="281"/>
      <c r="G49" s="281"/>
      <c r="H49" s="281"/>
      <c r="I49" s="282"/>
      <c r="J49" s="133" t="str">
        <f t="shared" si="0"/>
        <v/>
      </c>
      <c r="K49" s="88"/>
      <c r="L49" s="216">
        <v>0.1</v>
      </c>
      <c r="M49" s="210" t="str">
        <f t="shared" si="9"/>
        <v/>
      </c>
      <c r="N49" s="234">
        <f t="shared" si="16"/>
        <v>0</v>
      </c>
      <c r="O49" s="235">
        <f t="shared" si="17"/>
        <v>0</v>
      </c>
      <c r="P49" s="236">
        <f t="shared" si="18"/>
        <v>0</v>
      </c>
      <c r="Q49" s="236">
        <f t="shared" si="19"/>
        <v>0.1</v>
      </c>
      <c r="R49" s="144">
        <f t="shared" si="20"/>
        <v>0</v>
      </c>
      <c r="S49" s="144">
        <f t="shared" si="21"/>
        <v>0</v>
      </c>
      <c r="T49" s="144">
        <f t="shared" si="7"/>
        <v>0</v>
      </c>
    </row>
    <row r="50" spans="1:20" ht="15" customHeight="1" thickBot="1" x14ac:dyDescent="0.3">
      <c r="A50" s="136"/>
      <c r="B50" s="75" t="s">
        <v>86</v>
      </c>
      <c r="C50" s="142"/>
      <c r="D50" s="280" t="s">
        <v>88</v>
      </c>
      <c r="E50" s="283"/>
      <c r="F50" s="248"/>
      <c r="G50" s="248"/>
      <c r="H50" s="248"/>
      <c r="I50" s="249"/>
      <c r="J50" s="133" t="str">
        <f t="shared" si="0"/>
        <v/>
      </c>
      <c r="K50" s="88"/>
      <c r="L50" s="216">
        <v>0.1</v>
      </c>
      <c r="M50" s="210" t="str">
        <f t="shared" si="9"/>
        <v/>
      </c>
      <c r="N50" s="234">
        <f t="shared" si="16"/>
        <v>0</v>
      </c>
      <c r="O50" s="235">
        <f t="shared" si="17"/>
        <v>0</v>
      </c>
      <c r="P50" s="236">
        <f t="shared" si="18"/>
        <v>0</v>
      </c>
      <c r="Q50" s="236">
        <f t="shared" si="19"/>
        <v>0.1</v>
      </c>
      <c r="R50" s="144">
        <f t="shared" si="20"/>
        <v>0</v>
      </c>
      <c r="S50" s="144">
        <f t="shared" si="21"/>
        <v>0</v>
      </c>
      <c r="T50" s="144">
        <f t="shared" si="7"/>
        <v>0</v>
      </c>
    </row>
    <row r="51" spans="1:20" x14ac:dyDescent="0.35">
      <c r="A51" s="136"/>
      <c r="B51" s="90"/>
      <c r="C51" s="142"/>
      <c r="D51" s="280" t="s">
        <v>89</v>
      </c>
      <c r="E51" s="284"/>
      <c r="F51" s="285"/>
      <c r="G51" s="285"/>
      <c r="H51" s="285"/>
      <c r="I51" s="286"/>
      <c r="J51" s="133" t="str">
        <f t="shared" si="0"/>
        <v/>
      </c>
      <c r="K51" s="88"/>
      <c r="L51" s="217"/>
      <c r="M51" s="208" t="str">
        <f t="shared" si="9"/>
        <v/>
      </c>
      <c r="N51" s="237"/>
      <c r="O51" s="237">
        <f t="shared" si="17"/>
        <v>0</v>
      </c>
      <c r="P51" s="237"/>
      <c r="Q51" s="237"/>
      <c r="R51" s="237"/>
      <c r="S51" s="237">
        <f t="shared" si="21"/>
        <v>0</v>
      </c>
      <c r="T51" s="237"/>
    </row>
    <row r="52" spans="1:20" x14ac:dyDescent="0.35">
      <c r="A52" s="136"/>
      <c r="B52" s="90"/>
      <c r="C52" s="142"/>
      <c r="D52" s="280" t="s">
        <v>90</v>
      </c>
      <c r="E52" s="194"/>
      <c r="F52" s="195"/>
      <c r="G52" s="195"/>
      <c r="H52" s="195"/>
      <c r="I52" s="196"/>
      <c r="J52" s="133" t="str">
        <f t="shared" si="0"/>
        <v/>
      </c>
      <c r="K52" s="88"/>
      <c r="L52" s="218"/>
      <c r="N52" s="237"/>
      <c r="O52" s="237"/>
      <c r="P52" s="237"/>
      <c r="Q52" s="237"/>
      <c r="R52" s="237"/>
      <c r="S52" s="237"/>
      <c r="T52" s="237"/>
    </row>
    <row r="53" spans="1:20" x14ac:dyDescent="0.35">
      <c r="A53" s="136"/>
      <c r="B53" s="90"/>
      <c r="C53" s="142"/>
      <c r="D53" s="280" t="s">
        <v>91</v>
      </c>
      <c r="E53" s="194"/>
      <c r="F53" s="195"/>
      <c r="G53" s="195"/>
      <c r="H53" s="195"/>
      <c r="I53" s="196"/>
      <c r="J53" s="133" t="str">
        <f t="shared" si="0"/>
        <v/>
      </c>
      <c r="K53" s="88"/>
      <c r="L53" s="218"/>
      <c r="N53" s="237"/>
      <c r="O53" s="237"/>
      <c r="P53" s="237"/>
      <c r="Q53" s="237"/>
      <c r="R53" s="237"/>
      <c r="S53" s="237"/>
      <c r="T53" s="237"/>
    </row>
    <row r="54" spans="1:20" ht="15" thickBot="1" x14ac:dyDescent="0.4">
      <c r="A54" s="136"/>
      <c r="B54" s="90"/>
      <c r="C54" s="142"/>
      <c r="D54" s="280" t="s">
        <v>92</v>
      </c>
      <c r="E54" s="287"/>
      <c r="F54" s="288"/>
      <c r="G54" s="288"/>
      <c r="H54" s="288"/>
      <c r="I54" s="289"/>
      <c r="J54" s="133" t="str">
        <f t="shared" si="0"/>
        <v/>
      </c>
      <c r="K54" s="88"/>
      <c r="L54" s="219"/>
      <c r="N54" s="237"/>
      <c r="O54" s="237"/>
      <c r="P54" s="237"/>
      <c r="Q54" s="237"/>
      <c r="R54" s="237"/>
      <c r="S54" s="237"/>
      <c r="T54" s="237"/>
    </row>
    <row r="55" spans="1:20" ht="17.25" customHeight="1" thickBot="1" x14ac:dyDescent="0.3">
      <c r="A55" s="137"/>
      <c r="B55" s="91"/>
      <c r="C55" s="143"/>
      <c r="D55" s="99"/>
      <c r="E55" s="163"/>
      <c r="F55" s="197"/>
      <c r="G55" s="198"/>
      <c r="H55" s="197"/>
      <c r="I55" s="198"/>
      <c r="J55" s="133" t="str">
        <f t="shared" si="0"/>
        <v/>
      </c>
      <c r="K55" s="88"/>
      <c r="L55" s="216">
        <v>0.05</v>
      </c>
      <c r="M55" s="210" t="str">
        <f t="shared" ref="M55:M85" si="22">IF(O55&gt;1,"◄",(IF(S55&gt;0,"◄","")))</f>
        <v/>
      </c>
      <c r="N55" s="234">
        <f>(IF(G55&lt;&gt;"",1/3,0)+IF(H55&lt;&gt;"",2/3,0)+IF(I55&lt;&gt;"",1,0))*L55*20</f>
        <v>0</v>
      </c>
      <c r="O55" s="235">
        <f>IF(E55="",IF(F55&lt;&gt;"",1,0)+IF(G55&lt;&gt;"",1,0)+IF(H55&lt;&gt;"",1,0)+IF(I55&lt;&gt;"",1,0),0)</f>
        <v>0</v>
      </c>
      <c r="P55" s="236">
        <f>IF(E55&lt;&gt;"",0,(IF(F55&lt;&gt;"",0.02,(N55/(L55*20)))))</f>
        <v>0</v>
      </c>
      <c r="Q55" s="236">
        <f>IF(E55&lt;&gt;"",0,L55)</f>
        <v>0.05</v>
      </c>
      <c r="R55" s="144">
        <f>IF(J55&lt;&gt;"",1,0)</f>
        <v>0</v>
      </c>
      <c r="S55" s="144">
        <f>IF(E55&lt;&gt;"",IF(F55&lt;&gt;"",1,0)+IF(G55&lt;&gt;"",1,0)+IF(H55&lt;&gt;"",1,0)+IF(I55&lt;&gt;"",1,0),0)</f>
        <v>0</v>
      </c>
      <c r="T55" s="144">
        <f t="shared" si="7"/>
        <v>0</v>
      </c>
    </row>
    <row r="56" spans="1:20" ht="15.75" customHeight="1" x14ac:dyDescent="0.25">
      <c r="A56" s="57" t="s">
        <v>131</v>
      </c>
      <c r="B56" s="93" t="s">
        <v>132</v>
      </c>
      <c r="C56" s="94"/>
      <c r="D56" s="98" t="s">
        <v>133</v>
      </c>
      <c r="E56" s="164"/>
      <c r="F56" s="186"/>
      <c r="G56" s="187"/>
      <c r="H56" s="186"/>
      <c r="I56" s="187"/>
      <c r="J56" s="133" t="str">
        <f t="shared" si="0"/>
        <v/>
      </c>
      <c r="K56" s="88"/>
      <c r="L56" s="216">
        <v>0.05</v>
      </c>
      <c r="M56" s="210" t="str">
        <f t="shared" si="22"/>
        <v/>
      </c>
      <c r="N56" s="234">
        <f t="shared" ref="N56:N67" si="23">(IF(G56&lt;&gt;"",1/3,0)+IF(H56&lt;&gt;"",2/3,0)+IF(I56&lt;&gt;"",1,0))*L56*20</f>
        <v>0</v>
      </c>
      <c r="O56" s="235">
        <f t="shared" ref="O56:O67" si="24">IF(E56="",IF(F56&lt;&gt;"",1,0)+IF(G56&lt;&gt;"",1,0)+IF(H56&lt;&gt;"",1,0)+IF(I56&lt;&gt;"",1,0),0)</f>
        <v>0</v>
      </c>
      <c r="P56" s="236">
        <f t="shared" ref="P56:P67" si="25">IF(E56&lt;&gt;"",0,(IF(F56&lt;&gt;"",0.02,(N56/(L56*20)))))</f>
        <v>0</v>
      </c>
      <c r="Q56" s="236">
        <f t="shared" ref="Q56:Q67" si="26">IF(E56&lt;&gt;"",0,L56)</f>
        <v>0.05</v>
      </c>
      <c r="R56" s="144">
        <f t="shared" ref="R56:R67" si="27">IF(J56&lt;&gt;"",1,0)</f>
        <v>0</v>
      </c>
      <c r="S56" s="144">
        <f t="shared" ref="S56:S67" si="28">IF(E56&lt;&gt;"",IF(F56&lt;&gt;"",1,0)+IF(G56&lt;&gt;"",1,0)+IF(H56&lt;&gt;"",1,0)+IF(I56&lt;&gt;"",1,0),0)</f>
        <v>0</v>
      </c>
      <c r="T56" s="144">
        <f t="shared" si="7"/>
        <v>0</v>
      </c>
    </row>
    <row r="57" spans="1:20" ht="15" customHeight="1" thickBot="1" x14ac:dyDescent="0.3">
      <c r="A57" s="89"/>
      <c r="B57" s="91"/>
      <c r="C57" s="89"/>
      <c r="D57" s="99" t="s">
        <v>134</v>
      </c>
      <c r="E57" s="163"/>
      <c r="F57" s="197"/>
      <c r="G57" s="198"/>
      <c r="H57" s="197"/>
      <c r="I57" s="198"/>
      <c r="J57" s="133" t="str">
        <f t="shared" si="0"/>
        <v/>
      </c>
      <c r="K57" s="88"/>
      <c r="L57" s="216">
        <v>0.05</v>
      </c>
      <c r="M57" s="210" t="str">
        <f t="shared" si="22"/>
        <v/>
      </c>
      <c r="N57" s="234">
        <f t="shared" si="23"/>
        <v>0</v>
      </c>
      <c r="O57" s="235">
        <f t="shared" si="24"/>
        <v>0</v>
      </c>
      <c r="P57" s="236">
        <f t="shared" si="25"/>
        <v>0</v>
      </c>
      <c r="Q57" s="236">
        <f t="shared" si="26"/>
        <v>0.05</v>
      </c>
      <c r="R57" s="144">
        <f t="shared" si="27"/>
        <v>0</v>
      </c>
      <c r="S57" s="144">
        <f t="shared" si="28"/>
        <v>0</v>
      </c>
      <c r="T57" s="144">
        <f t="shared" si="7"/>
        <v>0</v>
      </c>
    </row>
    <row r="58" spans="1:20" ht="15.75" customHeight="1" x14ac:dyDescent="0.25">
      <c r="A58" s="57" t="s">
        <v>135</v>
      </c>
      <c r="B58" s="60" t="s">
        <v>136</v>
      </c>
      <c r="C58" s="95"/>
      <c r="D58" s="98" t="s">
        <v>137</v>
      </c>
      <c r="E58" s="164"/>
      <c r="F58" s="186"/>
      <c r="G58" s="187"/>
      <c r="H58" s="186"/>
      <c r="I58" s="187"/>
      <c r="J58" s="133" t="str">
        <f t="shared" si="0"/>
        <v/>
      </c>
      <c r="K58" s="88"/>
      <c r="L58" s="216">
        <v>0.05</v>
      </c>
      <c r="M58" s="210" t="str">
        <f t="shared" si="22"/>
        <v/>
      </c>
      <c r="N58" s="234">
        <f t="shared" si="23"/>
        <v>0</v>
      </c>
      <c r="O58" s="235">
        <f t="shared" si="24"/>
        <v>0</v>
      </c>
      <c r="P58" s="236">
        <f t="shared" si="25"/>
        <v>0</v>
      </c>
      <c r="Q58" s="236">
        <f t="shared" si="26"/>
        <v>0.05</v>
      </c>
      <c r="R58" s="144">
        <f t="shared" si="27"/>
        <v>0</v>
      </c>
      <c r="S58" s="144">
        <f t="shared" si="28"/>
        <v>0</v>
      </c>
      <c r="T58" s="144">
        <f t="shared" si="7"/>
        <v>0</v>
      </c>
    </row>
    <row r="59" spans="1:20" ht="15" thickBot="1" x14ac:dyDescent="0.3">
      <c r="A59" s="59"/>
      <c r="B59" s="92"/>
      <c r="C59" s="96"/>
      <c r="D59" s="99" t="s">
        <v>138</v>
      </c>
      <c r="E59" s="165"/>
      <c r="F59" s="199"/>
      <c r="G59" s="200"/>
      <c r="H59" s="199"/>
      <c r="I59" s="200"/>
      <c r="J59" s="133" t="str">
        <f t="shared" si="0"/>
        <v/>
      </c>
      <c r="K59" s="88"/>
      <c r="L59" s="216">
        <v>0.05</v>
      </c>
      <c r="M59" s="210" t="str">
        <f t="shared" si="22"/>
        <v/>
      </c>
      <c r="N59" s="234">
        <f t="shared" si="23"/>
        <v>0</v>
      </c>
      <c r="O59" s="235">
        <f t="shared" si="24"/>
        <v>0</v>
      </c>
      <c r="P59" s="236">
        <f t="shared" si="25"/>
        <v>0</v>
      </c>
      <c r="Q59" s="236">
        <f t="shared" si="26"/>
        <v>0.05</v>
      </c>
      <c r="R59" s="144">
        <f t="shared" si="27"/>
        <v>0</v>
      </c>
      <c r="S59" s="144">
        <f t="shared" si="28"/>
        <v>0</v>
      </c>
      <c r="T59" s="144">
        <f t="shared" si="7"/>
        <v>0</v>
      </c>
    </row>
    <row r="60" spans="1:20" ht="16.5" customHeight="1" x14ac:dyDescent="0.25">
      <c r="A60" s="57" t="s">
        <v>139</v>
      </c>
      <c r="B60" s="60" t="s">
        <v>140</v>
      </c>
      <c r="C60" s="95"/>
      <c r="D60" s="98" t="s">
        <v>141</v>
      </c>
      <c r="E60" s="164"/>
      <c r="F60" s="186"/>
      <c r="G60" s="187"/>
      <c r="H60" s="186"/>
      <c r="I60" s="187"/>
      <c r="J60" s="133" t="str">
        <f t="shared" si="0"/>
        <v/>
      </c>
      <c r="K60" s="88"/>
      <c r="L60" s="216">
        <v>0.05</v>
      </c>
      <c r="M60" s="210" t="str">
        <f t="shared" si="22"/>
        <v/>
      </c>
      <c r="N60" s="234">
        <f t="shared" si="23"/>
        <v>0</v>
      </c>
      <c r="O60" s="235">
        <f t="shared" si="24"/>
        <v>0</v>
      </c>
      <c r="P60" s="236">
        <f t="shared" si="25"/>
        <v>0</v>
      </c>
      <c r="Q60" s="236">
        <f t="shared" si="26"/>
        <v>0.05</v>
      </c>
      <c r="R60" s="144">
        <f t="shared" si="27"/>
        <v>0</v>
      </c>
      <c r="S60" s="144">
        <f t="shared" si="28"/>
        <v>0</v>
      </c>
      <c r="T60" s="144">
        <f t="shared" si="7"/>
        <v>0</v>
      </c>
    </row>
    <row r="61" spans="1:20" x14ac:dyDescent="0.25">
      <c r="A61" s="58"/>
      <c r="B61" s="93"/>
      <c r="C61" s="97"/>
      <c r="D61" s="100" t="s">
        <v>142</v>
      </c>
      <c r="E61" s="166"/>
      <c r="F61" s="188"/>
      <c r="G61" s="189"/>
      <c r="H61" s="188"/>
      <c r="I61" s="189"/>
      <c r="J61" s="133" t="str">
        <f t="shared" si="0"/>
        <v/>
      </c>
      <c r="K61" s="88"/>
      <c r="L61" s="216">
        <v>0.05</v>
      </c>
      <c r="M61" s="210" t="str">
        <f t="shared" si="22"/>
        <v/>
      </c>
      <c r="N61" s="234">
        <f t="shared" si="23"/>
        <v>0</v>
      </c>
      <c r="O61" s="235">
        <f t="shared" si="24"/>
        <v>0</v>
      </c>
      <c r="P61" s="236">
        <f t="shared" si="25"/>
        <v>0</v>
      </c>
      <c r="Q61" s="236">
        <f t="shared" si="26"/>
        <v>0.05</v>
      </c>
      <c r="R61" s="144">
        <f t="shared" si="27"/>
        <v>0</v>
      </c>
      <c r="S61" s="144">
        <f t="shared" si="28"/>
        <v>0</v>
      </c>
      <c r="T61" s="144">
        <f t="shared" si="7"/>
        <v>0</v>
      </c>
    </row>
    <row r="62" spans="1:20" ht="18" customHeight="1" x14ac:dyDescent="0.25">
      <c r="A62" s="58"/>
      <c r="B62" s="93"/>
      <c r="C62" s="97"/>
      <c r="D62" s="101" t="s">
        <v>143</v>
      </c>
      <c r="E62" s="167"/>
      <c r="F62" s="192"/>
      <c r="G62" s="193"/>
      <c r="H62" s="192"/>
      <c r="I62" s="193"/>
      <c r="J62" s="133" t="str">
        <f t="shared" si="0"/>
        <v/>
      </c>
      <c r="K62" s="88"/>
      <c r="L62" s="216">
        <v>0.05</v>
      </c>
      <c r="M62" s="210" t="str">
        <f t="shared" si="22"/>
        <v/>
      </c>
      <c r="N62" s="234">
        <f t="shared" si="23"/>
        <v>0</v>
      </c>
      <c r="O62" s="235">
        <f t="shared" si="24"/>
        <v>0</v>
      </c>
      <c r="P62" s="236">
        <f t="shared" si="25"/>
        <v>0</v>
      </c>
      <c r="Q62" s="236">
        <f t="shared" si="26"/>
        <v>0.05</v>
      </c>
      <c r="R62" s="144">
        <f t="shared" si="27"/>
        <v>0</v>
      </c>
      <c r="S62" s="144">
        <f t="shared" si="28"/>
        <v>0</v>
      </c>
      <c r="T62" s="144">
        <f t="shared" si="7"/>
        <v>0</v>
      </c>
    </row>
    <row r="63" spans="1:20" x14ac:dyDescent="0.25">
      <c r="A63" s="58"/>
      <c r="B63" s="93"/>
      <c r="C63" s="97"/>
      <c r="D63" s="100" t="s">
        <v>144</v>
      </c>
      <c r="E63" s="166"/>
      <c r="F63" s="188"/>
      <c r="G63" s="189"/>
      <c r="H63" s="188"/>
      <c r="I63" s="189"/>
      <c r="J63" s="133" t="str">
        <f t="shared" si="0"/>
        <v/>
      </c>
      <c r="K63" s="88"/>
      <c r="L63" s="216">
        <v>0.05</v>
      </c>
      <c r="M63" s="210" t="str">
        <f t="shared" si="22"/>
        <v/>
      </c>
      <c r="N63" s="234">
        <f t="shared" si="23"/>
        <v>0</v>
      </c>
      <c r="O63" s="235">
        <f t="shared" si="24"/>
        <v>0</v>
      </c>
      <c r="P63" s="236">
        <f t="shared" si="25"/>
        <v>0</v>
      </c>
      <c r="Q63" s="236">
        <f t="shared" si="26"/>
        <v>0.05</v>
      </c>
      <c r="R63" s="144">
        <f t="shared" si="27"/>
        <v>0</v>
      </c>
      <c r="S63" s="144">
        <f t="shared" si="28"/>
        <v>0</v>
      </c>
      <c r="T63" s="144">
        <f t="shared" si="7"/>
        <v>0</v>
      </c>
    </row>
    <row r="64" spans="1:20" x14ac:dyDescent="0.25">
      <c r="A64" s="58"/>
      <c r="B64" s="93"/>
      <c r="C64" s="97"/>
      <c r="D64" s="101" t="s">
        <v>145</v>
      </c>
      <c r="E64" s="167"/>
      <c r="F64" s="192"/>
      <c r="G64" s="193"/>
      <c r="H64" s="192"/>
      <c r="I64" s="193"/>
      <c r="J64" s="133" t="str">
        <f t="shared" si="0"/>
        <v/>
      </c>
      <c r="K64" s="88"/>
      <c r="L64" s="216">
        <v>0.05</v>
      </c>
      <c r="M64" s="210" t="str">
        <f t="shared" si="22"/>
        <v/>
      </c>
      <c r="N64" s="234">
        <f t="shared" si="23"/>
        <v>0</v>
      </c>
      <c r="O64" s="235">
        <f t="shared" si="24"/>
        <v>0</v>
      </c>
      <c r="P64" s="236">
        <f t="shared" si="25"/>
        <v>0</v>
      </c>
      <c r="Q64" s="236">
        <f t="shared" si="26"/>
        <v>0.05</v>
      </c>
      <c r="R64" s="144">
        <f t="shared" si="27"/>
        <v>0</v>
      </c>
      <c r="S64" s="144">
        <f t="shared" si="28"/>
        <v>0</v>
      </c>
      <c r="T64" s="144">
        <f t="shared" si="7"/>
        <v>0</v>
      </c>
    </row>
    <row r="65" spans="1:20" ht="15" thickBot="1" x14ac:dyDescent="0.3">
      <c r="A65" s="59"/>
      <c r="B65" s="92"/>
      <c r="C65" s="96"/>
      <c r="D65" s="99" t="s">
        <v>146</v>
      </c>
      <c r="E65" s="165"/>
      <c r="F65" s="199"/>
      <c r="G65" s="200"/>
      <c r="H65" s="199"/>
      <c r="I65" s="200"/>
      <c r="J65" s="133" t="str">
        <f t="shared" si="0"/>
        <v/>
      </c>
      <c r="K65" s="88"/>
      <c r="L65" s="216">
        <v>0.05</v>
      </c>
      <c r="M65" s="210" t="str">
        <f t="shared" si="22"/>
        <v/>
      </c>
      <c r="N65" s="234">
        <f t="shared" si="23"/>
        <v>0</v>
      </c>
      <c r="O65" s="235">
        <f t="shared" si="24"/>
        <v>0</v>
      </c>
      <c r="P65" s="236">
        <f t="shared" si="25"/>
        <v>0</v>
      </c>
      <c r="Q65" s="236">
        <f t="shared" si="26"/>
        <v>0.05</v>
      </c>
      <c r="R65" s="144">
        <f t="shared" si="27"/>
        <v>0</v>
      </c>
      <c r="S65" s="144">
        <f t="shared" si="28"/>
        <v>0</v>
      </c>
      <c r="T65" s="144">
        <f t="shared" si="7"/>
        <v>0</v>
      </c>
    </row>
    <row r="66" spans="1:20" x14ac:dyDescent="0.25">
      <c r="A66" s="57" t="s">
        <v>147</v>
      </c>
      <c r="B66" s="60" t="s">
        <v>148</v>
      </c>
      <c r="C66" s="95"/>
      <c r="D66" s="98" t="s">
        <v>149</v>
      </c>
      <c r="E66" s="164"/>
      <c r="F66" s="186"/>
      <c r="G66" s="187"/>
      <c r="H66" s="186"/>
      <c r="I66" s="187"/>
      <c r="J66" s="133" t="str">
        <f t="shared" si="0"/>
        <v/>
      </c>
      <c r="K66" s="88"/>
      <c r="L66" s="216">
        <v>0.05</v>
      </c>
      <c r="M66" s="210" t="str">
        <f t="shared" si="22"/>
        <v/>
      </c>
      <c r="N66" s="234">
        <f t="shared" si="23"/>
        <v>0</v>
      </c>
      <c r="O66" s="235">
        <f t="shared" si="24"/>
        <v>0</v>
      </c>
      <c r="P66" s="236">
        <f t="shared" si="25"/>
        <v>0</v>
      </c>
      <c r="Q66" s="236">
        <f t="shared" si="26"/>
        <v>0.05</v>
      </c>
      <c r="R66" s="144">
        <f t="shared" si="27"/>
        <v>0</v>
      </c>
      <c r="S66" s="144">
        <f t="shared" si="28"/>
        <v>0</v>
      </c>
      <c r="T66" s="144">
        <f t="shared" si="7"/>
        <v>0</v>
      </c>
    </row>
    <row r="67" spans="1:20" ht="15" thickBot="1" x14ac:dyDescent="0.3">
      <c r="A67" s="59"/>
      <c r="B67" s="92"/>
      <c r="C67" s="96"/>
      <c r="D67" s="99" t="s">
        <v>150</v>
      </c>
      <c r="E67" s="165"/>
      <c r="F67" s="199"/>
      <c r="G67" s="200"/>
      <c r="H67" s="199"/>
      <c r="I67" s="200"/>
      <c r="J67" s="133" t="str">
        <f t="shared" si="0"/>
        <v/>
      </c>
      <c r="K67" s="88"/>
      <c r="L67" s="216">
        <v>0.05</v>
      </c>
      <c r="M67" s="210" t="str">
        <f t="shared" si="22"/>
        <v/>
      </c>
      <c r="N67" s="234">
        <f t="shared" si="23"/>
        <v>0</v>
      </c>
      <c r="O67" s="235">
        <f t="shared" si="24"/>
        <v>0</v>
      </c>
      <c r="P67" s="236">
        <f t="shared" si="25"/>
        <v>0</v>
      </c>
      <c r="Q67" s="236">
        <f t="shared" si="26"/>
        <v>0.05</v>
      </c>
      <c r="R67" s="144">
        <f t="shared" si="27"/>
        <v>0</v>
      </c>
      <c r="S67" s="144">
        <f t="shared" si="28"/>
        <v>0</v>
      </c>
      <c r="T67" s="144">
        <f t="shared" si="7"/>
        <v>0</v>
      </c>
    </row>
    <row r="68" spans="1:20" ht="15.75" customHeight="1" thickBot="1" x14ac:dyDescent="0.3">
      <c r="A68" s="307" t="s">
        <v>151</v>
      </c>
      <c r="B68" s="308"/>
      <c r="C68" s="308"/>
      <c r="D68" s="308"/>
      <c r="E68" s="308"/>
      <c r="F68" s="308"/>
      <c r="G68" s="308"/>
      <c r="H68" s="308"/>
      <c r="I68" s="309"/>
      <c r="J68" s="133" t="str">
        <f t="shared" si="0"/>
        <v/>
      </c>
      <c r="K68" s="126"/>
      <c r="L68" s="145">
        <v>0.3</v>
      </c>
      <c r="N68" s="231">
        <f>IF(O68=1,SUMPRODUCT(N69:N85,O69:O85)/SUMPRODUCT(L69:L85,O69:O85),0)</f>
        <v>0</v>
      </c>
      <c r="O68" s="232">
        <f>IF(SUM(O69:O85)=0,0,1)</f>
        <v>0</v>
      </c>
      <c r="P68" s="233"/>
      <c r="Q68" s="233">
        <f>SUM(Q69:Q90)</f>
        <v>1.0000000000000002</v>
      </c>
      <c r="T68" s="144"/>
    </row>
    <row r="69" spans="1:20" x14ac:dyDescent="0.25">
      <c r="A69" s="57" t="s">
        <v>95</v>
      </c>
      <c r="B69" s="105" t="s">
        <v>94</v>
      </c>
      <c r="C69" s="95"/>
      <c r="D69" s="102" t="s">
        <v>96</v>
      </c>
      <c r="E69" s="152"/>
      <c r="F69" s="186"/>
      <c r="G69" s="186"/>
      <c r="H69" s="186"/>
      <c r="I69" s="187"/>
      <c r="J69" s="133" t="str">
        <f t="shared" si="0"/>
        <v/>
      </c>
      <c r="K69" s="88"/>
      <c r="L69" s="215">
        <v>0.05</v>
      </c>
      <c r="M69" s="210" t="str">
        <f t="shared" si="22"/>
        <v/>
      </c>
      <c r="N69" s="234">
        <f>(IF(G69&lt;&gt;"",1/3,0)+IF(H69&lt;&gt;"",2/3,0)+IF(I69&lt;&gt;"",1,0))*L69*20</f>
        <v>0</v>
      </c>
      <c r="O69" s="235">
        <f>IF(E69="",IF(F69&lt;&gt;"",1,0)+IF(G69&lt;&gt;"",1,0)+IF(H69&lt;&gt;"",1,0)+IF(I69&lt;&gt;"",1,0),0)</f>
        <v>0</v>
      </c>
      <c r="P69" s="236">
        <f>IF(E69&lt;&gt;"",0,(IF(F69&lt;&gt;"",0.02,(N69/(L69*20)))))</f>
        <v>0</v>
      </c>
      <c r="Q69" s="236">
        <f>IF(E69&lt;&gt;"",0,L69)</f>
        <v>0.05</v>
      </c>
      <c r="R69" s="144">
        <f>IF(J69&lt;&gt;"",1,0)</f>
        <v>0</v>
      </c>
      <c r="S69" s="144">
        <f>IF(E69&lt;&gt;"",IF(F69&lt;&gt;"",1,0)+IF(G69&lt;&gt;"",1,0)+IF(H69&lt;&gt;"",1,0)+IF(I69&lt;&gt;"",1,0),0)</f>
        <v>0</v>
      </c>
      <c r="T69" s="144">
        <f t="shared" si="7"/>
        <v>0</v>
      </c>
    </row>
    <row r="70" spans="1:20" ht="15" customHeight="1" thickBot="1" x14ac:dyDescent="0.3">
      <c r="A70" s="108"/>
      <c r="B70" s="106"/>
      <c r="C70" s="111"/>
      <c r="D70" s="113" t="s">
        <v>97</v>
      </c>
      <c r="E70" s="168"/>
      <c r="F70" s="199"/>
      <c r="G70" s="199"/>
      <c r="H70" s="199"/>
      <c r="I70" s="200"/>
      <c r="J70" s="133" t="str">
        <f t="shared" si="0"/>
        <v/>
      </c>
      <c r="K70" s="104"/>
      <c r="L70" s="216">
        <v>0.1</v>
      </c>
      <c r="M70" s="210" t="str">
        <f t="shared" si="22"/>
        <v/>
      </c>
      <c r="N70" s="234">
        <f t="shared" ref="N70:N85" si="29">(IF(G70&lt;&gt;"",1/3,0)+IF(H70&lt;&gt;"",2/3,0)+IF(I70&lt;&gt;"",1,0))*L70*20</f>
        <v>0</v>
      </c>
      <c r="O70" s="235">
        <f t="shared" ref="O70:O85" si="30">IF(E70="",IF(F70&lt;&gt;"",1,0)+IF(G70&lt;&gt;"",1,0)+IF(H70&lt;&gt;"",1,0)+IF(I70&lt;&gt;"",1,0),0)</f>
        <v>0</v>
      </c>
      <c r="P70" s="236">
        <f t="shared" ref="P70:P85" si="31">IF(E70&lt;&gt;"",0,(IF(F70&lt;&gt;"",0.02,(N70/(L70*20)))))</f>
        <v>0</v>
      </c>
      <c r="Q70" s="236">
        <f t="shared" ref="Q70:Q85" si="32">IF(E70&lt;&gt;"",0,L70)</f>
        <v>0.1</v>
      </c>
      <c r="R70" s="144">
        <f t="shared" ref="R70:R85" si="33">IF(J70&lt;&gt;"",1,0)</f>
        <v>0</v>
      </c>
      <c r="S70" s="144">
        <f t="shared" ref="S70:S85" si="34">IF(E70&lt;&gt;"",IF(F70&lt;&gt;"",1,0)+IF(G70&lt;&gt;"",1,0)+IF(H70&lt;&gt;"",1,0)+IF(I70&lt;&gt;"",1,0),0)</f>
        <v>0</v>
      </c>
      <c r="T70" s="144">
        <f t="shared" si="7"/>
        <v>0</v>
      </c>
    </row>
    <row r="71" spans="1:20" x14ac:dyDescent="0.25">
      <c r="A71" s="57" t="s">
        <v>119</v>
      </c>
      <c r="B71" s="105" t="s">
        <v>98</v>
      </c>
      <c r="C71" s="94"/>
      <c r="D71" s="102" t="s">
        <v>99</v>
      </c>
      <c r="E71" s="152"/>
      <c r="F71" s="186"/>
      <c r="G71" s="186"/>
      <c r="H71" s="186"/>
      <c r="I71" s="187"/>
      <c r="J71" s="133" t="str">
        <f t="shared" si="0"/>
        <v/>
      </c>
      <c r="K71" s="88"/>
      <c r="L71" s="216">
        <v>0.05</v>
      </c>
      <c r="M71" s="210" t="str">
        <f t="shared" si="22"/>
        <v/>
      </c>
      <c r="N71" s="234">
        <f t="shared" si="29"/>
        <v>0</v>
      </c>
      <c r="O71" s="235">
        <f t="shared" si="30"/>
        <v>0</v>
      </c>
      <c r="P71" s="236">
        <f t="shared" si="31"/>
        <v>0</v>
      </c>
      <c r="Q71" s="236">
        <f t="shared" si="32"/>
        <v>0.05</v>
      </c>
      <c r="R71" s="144">
        <f t="shared" si="33"/>
        <v>0</v>
      </c>
      <c r="S71" s="144">
        <f t="shared" si="34"/>
        <v>0</v>
      </c>
      <c r="T71" s="144">
        <f t="shared" si="7"/>
        <v>0</v>
      </c>
    </row>
    <row r="72" spans="1:20" ht="15" thickBot="1" x14ac:dyDescent="0.3">
      <c r="A72" s="108"/>
      <c r="B72" s="106"/>
      <c r="C72" s="111"/>
      <c r="D72" s="113" t="s">
        <v>100</v>
      </c>
      <c r="E72" s="168"/>
      <c r="F72" s="199"/>
      <c r="G72" s="199"/>
      <c r="H72" s="199"/>
      <c r="I72" s="200"/>
      <c r="J72" s="133" t="str">
        <f t="shared" si="0"/>
        <v/>
      </c>
      <c r="K72" s="88"/>
      <c r="L72" s="216">
        <v>0.05</v>
      </c>
      <c r="M72" s="210" t="str">
        <f t="shared" si="22"/>
        <v/>
      </c>
      <c r="N72" s="234">
        <f t="shared" si="29"/>
        <v>0</v>
      </c>
      <c r="O72" s="235">
        <f t="shared" si="30"/>
        <v>0</v>
      </c>
      <c r="P72" s="236">
        <f t="shared" si="31"/>
        <v>0</v>
      </c>
      <c r="Q72" s="236">
        <f t="shared" si="32"/>
        <v>0.05</v>
      </c>
      <c r="R72" s="144">
        <f t="shared" si="33"/>
        <v>0</v>
      </c>
      <c r="S72" s="144">
        <f t="shared" si="34"/>
        <v>0</v>
      </c>
      <c r="T72" s="144">
        <f t="shared" si="7"/>
        <v>0</v>
      </c>
    </row>
    <row r="73" spans="1:20" x14ac:dyDescent="0.25">
      <c r="A73" s="57" t="s">
        <v>120</v>
      </c>
      <c r="B73" s="107" t="s">
        <v>101</v>
      </c>
      <c r="C73" s="94"/>
      <c r="D73" s="102" t="s">
        <v>102</v>
      </c>
      <c r="E73" s="152"/>
      <c r="F73" s="186"/>
      <c r="G73" s="186"/>
      <c r="H73" s="186"/>
      <c r="I73" s="187"/>
      <c r="J73" s="133" t="str">
        <f t="shared" si="0"/>
        <v/>
      </c>
      <c r="K73" s="88"/>
      <c r="L73" s="216">
        <v>0.1</v>
      </c>
      <c r="M73" s="210" t="str">
        <f t="shared" si="22"/>
        <v/>
      </c>
      <c r="N73" s="234">
        <f t="shared" si="29"/>
        <v>0</v>
      </c>
      <c r="O73" s="235">
        <f t="shared" si="30"/>
        <v>0</v>
      </c>
      <c r="P73" s="236">
        <f t="shared" si="31"/>
        <v>0</v>
      </c>
      <c r="Q73" s="236">
        <f t="shared" si="32"/>
        <v>0.1</v>
      </c>
      <c r="R73" s="144">
        <f t="shared" si="33"/>
        <v>0</v>
      </c>
      <c r="S73" s="144">
        <f t="shared" si="34"/>
        <v>0</v>
      </c>
      <c r="T73" s="144">
        <f t="shared" si="7"/>
        <v>0</v>
      </c>
    </row>
    <row r="74" spans="1:20" ht="15" thickBot="1" x14ac:dyDescent="0.3">
      <c r="A74" s="108"/>
      <c r="B74" s="106"/>
      <c r="C74" s="111"/>
      <c r="D74" s="113" t="s">
        <v>103</v>
      </c>
      <c r="E74" s="168"/>
      <c r="F74" s="199"/>
      <c r="G74" s="199"/>
      <c r="H74" s="199"/>
      <c r="I74" s="200"/>
      <c r="J74" s="133" t="str">
        <f t="shared" si="0"/>
        <v/>
      </c>
      <c r="K74" s="88"/>
      <c r="L74" s="216">
        <v>0.1</v>
      </c>
      <c r="M74" s="210" t="str">
        <f t="shared" si="22"/>
        <v/>
      </c>
      <c r="N74" s="234">
        <f t="shared" si="29"/>
        <v>0</v>
      </c>
      <c r="O74" s="235">
        <f t="shared" si="30"/>
        <v>0</v>
      </c>
      <c r="P74" s="236">
        <f t="shared" si="31"/>
        <v>0</v>
      </c>
      <c r="Q74" s="236">
        <f t="shared" si="32"/>
        <v>0.1</v>
      </c>
      <c r="R74" s="144">
        <f t="shared" si="33"/>
        <v>0</v>
      </c>
      <c r="S74" s="144">
        <f t="shared" si="34"/>
        <v>0</v>
      </c>
      <c r="T74" s="144">
        <f t="shared" si="7"/>
        <v>0</v>
      </c>
    </row>
    <row r="75" spans="1:20" x14ac:dyDescent="0.25">
      <c r="A75" s="57" t="s">
        <v>121</v>
      </c>
      <c r="B75" s="105" t="s">
        <v>104</v>
      </c>
      <c r="C75" s="94"/>
      <c r="D75" s="77" t="s">
        <v>106</v>
      </c>
      <c r="E75" s="152"/>
      <c r="F75" s="186"/>
      <c r="G75" s="186"/>
      <c r="H75" s="186"/>
      <c r="I75" s="187"/>
      <c r="J75" s="133" t="str">
        <f t="shared" si="0"/>
        <v/>
      </c>
      <c r="K75" s="88"/>
      <c r="L75" s="216">
        <v>0.05</v>
      </c>
      <c r="M75" s="210" t="str">
        <f t="shared" si="22"/>
        <v/>
      </c>
      <c r="N75" s="234">
        <f t="shared" si="29"/>
        <v>0</v>
      </c>
      <c r="O75" s="235">
        <f t="shared" si="30"/>
        <v>0</v>
      </c>
      <c r="P75" s="236">
        <f t="shared" si="31"/>
        <v>0</v>
      </c>
      <c r="Q75" s="236">
        <f t="shared" si="32"/>
        <v>0.05</v>
      </c>
      <c r="R75" s="144">
        <f t="shared" si="33"/>
        <v>0</v>
      </c>
      <c r="S75" s="144">
        <f t="shared" si="34"/>
        <v>0</v>
      </c>
      <c r="T75" s="144">
        <f t="shared" si="7"/>
        <v>0</v>
      </c>
    </row>
    <row r="76" spans="1:20" x14ac:dyDescent="0.25">
      <c r="A76" s="109"/>
      <c r="B76" s="161" t="s">
        <v>105</v>
      </c>
      <c r="C76" s="112"/>
      <c r="D76" s="114" t="s">
        <v>107</v>
      </c>
      <c r="E76" s="153"/>
      <c r="F76" s="188"/>
      <c r="G76" s="188"/>
      <c r="H76" s="188"/>
      <c r="I76" s="189"/>
      <c r="J76" s="133" t="str">
        <f t="shared" si="0"/>
        <v/>
      </c>
      <c r="K76" s="88"/>
      <c r="L76" s="216">
        <v>0.05</v>
      </c>
      <c r="M76" s="210" t="str">
        <f t="shared" si="22"/>
        <v/>
      </c>
      <c r="N76" s="234">
        <f t="shared" si="29"/>
        <v>0</v>
      </c>
      <c r="O76" s="235">
        <f t="shared" si="30"/>
        <v>0</v>
      </c>
      <c r="P76" s="236">
        <f t="shared" si="31"/>
        <v>0</v>
      </c>
      <c r="Q76" s="236">
        <f t="shared" si="32"/>
        <v>0.05</v>
      </c>
      <c r="R76" s="144">
        <f t="shared" si="33"/>
        <v>0</v>
      </c>
      <c r="S76" s="144">
        <f t="shared" si="34"/>
        <v>0</v>
      </c>
      <c r="T76" s="144">
        <f t="shared" si="7"/>
        <v>0</v>
      </c>
    </row>
    <row r="77" spans="1:20" x14ac:dyDescent="0.25">
      <c r="A77" s="109"/>
      <c r="B77" s="103"/>
      <c r="C77" s="112"/>
      <c r="D77" s="115" t="s">
        <v>108</v>
      </c>
      <c r="E77" s="155"/>
      <c r="F77" s="192"/>
      <c r="G77" s="192"/>
      <c r="H77" s="192"/>
      <c r="I77" s="193"/>
      <c r="J77" s="133" t="str">
        <f t="shared" si="0"/>
        <v/>
      </c>
      <c r="K77" s="88"/>
      <c r="L77" s="216">
        <v>0.05</v>
      </c>
      <c r="M77" s="210" t="str">
        <f t="shared" si="22"/>
        <v/>
      </c>
      <c r="N77" s="234">
        <f t="shared" si="29"/>
        <v>0</v>
      </c>
      <c r="O77" s="235">
        <f t="shared" si="30"/>
        <v>0</v>
      </c>
      <c r="P77" s="236">
        <f t="shared" si="31"/>
        <v>0</v>
      </c>
      <c r="Q77" s="236">
        <f t="shared" si="32"/>
        <v>0.05</v>
      </c>
      <c r="R77" s="144">
        <f t="shared" si="33"/>
        <v>0</v>
      </c>
      <c r="S77" s="144">
        <f t="shared" si="34"/>
        <v>0</v>
      </c>
      <c r="T77" s="144">
        <f t="shared" si="7"/>
        <v>0</v>
      </c>
    </row>
    <row r="78" spans="1:20" ht="15" thickBot="1" x14ac:dyDescent="0.3">
      <c r="A78" s="108"/>
      <c r="B78" s="106"/>
      <c r="C78" s="111"/>
      <c r="D78" s="113" t="s">
        <v>109</v>
      </c>
      <c r="E78" s="168"/>
      <c r="F78" s="199"/>
      <c r="G78" s="199"/>
      <c r="H78" s="199"/>
      <c r="I78" s="200"/>
      <c r="J78" s="133" t="str">
        <f t="shared" si="0"/>
        <v/>
      </c>
      <c r="K78" s="88"/>
      <c r="L78" s="216">
        <v>0.05</v>
      </c>
      <c r="M78" s="210" t="str">
        <f t="shared" si="22"/>
        <v/>
      </c>
      <c r="N78" s="234">
        <f t="shared" si="29"/>
        <v>0</v>
      </c>
      <c r="O78" s="235">
        <f t="shared" si="30"/>
        <v>0</v>
      </c>
      <c r="P78" s="236">
        <f t="shared" si="31"/>
        <v>0</v>
      </c>
      <c r="Q78" s="236">
        <f t="shared" si="32"/>
        <v>0.05</v>
      </c>
      <c r="R78" s="144">
        <f t="shared" si="33"/>
        <v>0</v>
      </c>
      <c r="S78" s="144">
        <f t="shared" si="34"/>
        <v>0</v>
      </c>
      <c r="T78" s="144">
        <f t="shared" si="7"/>
        <v>0</v>
      </c>
    </row>
    <row r="79" spans="1:20" x14ac:dyDescent="0.25">
      <c r="A79" s="57" t="s">
        <v>122</v>
      </c>
      <c r="B79" s="105" t="s">
        <v>110</v>
      </c>
      <c r="C79" s="94"/>
      <c r="D79" s="102" t="s">
        <v>111</v>
      </c>
      <c r="E79" s="152"/>
      <c r="F79" s="186"/>
      <c r="G79" s="186"/>
      <c r="H79" s="186"/>
      <c r="I79" s="186"/>
      <c r="J79" s="133" t="str">
        <f t="shared" si="0"/>
        <v/>
      </c>
      <c r="K79" s="88"/>
      <c r="L79" s="216">
        <v>0.05</v>
      </c>
      <c r="M79" s="210" t="str">
        <f t="shared" si="22"/>
        <v/>
      </c>
      <c r="N79" s="234">
        <f t="shared" si="29"/>
        <v>0</v>
      </c>
      <c r="O79" s="235">
        <f t="shared" si="30"/>
        <v>0</v>
      </c>
      <c r="P79" s="236">
        <f t="shared" si="31"/>
        <v>0</v>
      </c>
      <c r="Q79" s="236">
        <f t="shared" si="32"/>
        <v>0.05</v>
      </c>
      <c r="R79" s="144">
        <f>IF(J79&lt;&gt;"",1,0)</f>
        <v>0</v>
      </c>
      <c r="S79" s="144">
        <f t="shared" si="34"/>
        <v>0</v>
      </c>
      <c r="T79" s="144">
        <f t="shared" si="7"/>
        <v>0</v>
      </c>
    </row>
    <row r="80" spans="1:20" x14ac:dyDescent="0.25">
      <c r="A80" s="109"/>
      <c r="B80" s="103"/>
      <c r="C80" s="112"/>
      <c r="D80" s="116" t="s">
        <v>112</v>
      </c>
      <c r="E80" s="153"/>
      <c r="F80" s="188"/>
      <c r="G80" s="188"/>
      <c r="H80" s="188"/>
      <c r="I80" s="188"/>
      <c r="J80" s="133" t="str">
        <f t="shared" ref="J80:J85" si="35">IF(O80&gt;1,"◄",(IF(S80&gt;0,"◄","")))</f>
        <v/>
      </c>
      <c r="K80" s="88"/>
      <c r="L80" s="216">
        <v>0.05</v>
      </c>
      <c r="M80" s="210" t="str">
        <f t="shared" si="22"/>
        <v/>
      </c>
      <c r="N80" s="234">
        <f t="shared" si="29"/>
        <v>0</v>
      </c>
      <c r="O80" s="235">
        <f t="shared" si="30"/>
        <v>0</v>
      </c>
      <c r="P80" s="236">
        <f t="shared" si="31"/>
        <v>0</v>
      </c>
      <c r="Q80" s="236">
        <f t="shared" si="32"/>
        <v>0.05</v>
      </c>
      <c r="R80" s="144">
        <f t="shared" si="33"/>
        <v>0</v>
      </c>
      <c r="S80" s="144">
        <f t="shared" si="34"/>
        <v>0</v>
      </c>
      <c r="T80" s="144">
        <f t="shared" ref="T80:T85" si="36">COUNTA(E80:I80)</f>
        <v>0</v>
      </c>
    </row>
    <row r="81" spans="1:20" x14ac:dyDescent="0.25">
      <c r="A81" s="109"/>
      <c r="B81" s="103"/>
      <c r="C81" s="112"/>
      <c r="D81" s="115" t="s">
        <v>113</v>
      </c>
      <c r="E81" s="155"/>
      <c r="F81" s="192"/>
      <c r="G81" s="192"/>
      <c r="H81" s="192"/>
      <c r="I81" s="192"/>
      <c r="J81" s="133" t="str">
        <f t="shared" si="35"/>
        <v/>
      </c>
      <c r="K81" s="88"/>
      <c r="L81" s="216">
        <v>0.05</v>
      </c>
      <c r="M81" s="210" t="str">
        <f t="shared" si="22"/>
        <v/>
      </c>
      <c r="N81" s="234">
        <f t="shared" si="29"/>
        <v>0</v>
      </c>
      <c r="O81" s="235">
        <f t="shared" si="30"/>
        <v>0</v>
      </c>
      <c r="P81" s="236">
        <f t="shared" si="31"/>
        <v>0</v>
      </c>
      <c r="Q81" s="236">
        <f t="shared" si="32"/>
        <v>0.05</v>
      </c>
      <c r="R81" s="144">
        <f t="shared" si="33"/>
        <v>0</v>
      </c>
      <c r="S81" s="144">
        <f t="shared" si="34"/>
        <v>0</v>
      </c>
      <c r="T81" s="144">
        <f t="shared" si="36"/>
        <v>0</v>
      </c>
    </row>
    <row r="82" spans="1:20" ht="15" thickBot="1" x14ac:dyDescent="0.3">
      <c r="A82" s="108"/>
      <c r="B82" s="106"/>
      <c r="C82" s="111"/>
      <c r="D82" s="113" t="s">
        <v>114</v>
      </c>
      <c r="E82" s="168"/>
      <c r="F82" s="199"/>
      <c r="G82" s="199"/>
      <c r="H82" s="199"/>
      <c r="I82" s="199"/>
      <c r="J82" s="133" t="str">
        <f t="shared" si="35"/>
        <v/>
      </c>
      <c r="K82" s="88"/>
      <c r="L82" s="216">
        <v>0.05</v>
      </c>
      <c r="M82" s="210" t="str">
        <f t="shared" si="22"/>
        <v/>
      </c>
      <c r="N82" s="234">
        <f t="shared" si="29"/>
        <v>0</v>
      </c>
      <c r="O82" s="235">
        <f t="shared" si="30"/>
        <v>0</v>
      </c>
      <c r="P82" s="236">
        <f t="shared" si="31"/>
        <v>0</v>
      </c>
      <c r="Q82" s="236">
        <f t="shared" si="32"/>
        <v>0.05</v>
      </c>
      <c r="R82" s="144">
        <f t="shared" si="33"/>
        <v>0</v>
      </c>
      <c r="S82" s="144">
        <f t="shared" si="34"/>
        <v>0</v>
      </c>
      <c r="T82" s="144">
        <f t="shared" si="36"/>
        <v>0</v>
      </c>
    </row>
    <row r="83" spans="1:20" x14ac:dyDescent="0.25">
      <c r="A83" s="57" t="s">
        <v>123</v>
      </c>
      <c r="B83" s="105" t="s">
        <v>115</v>
      </c>
      <c r="C83" s="94"/>
      <c r="D83" s="102" t="s">
        <v>116</v>
      </c>
      <c r="E83" s="152"/>
      <c r="F83" s="186"/>
      <c r="G83" s="186"/>
      <c r="H83" s="186"/>
      <c r="I83" s="186"/>
      <c r="J83" s="133" t="str">
        <f t="shared" si="35"/>
        <v/>
      </c>
      <c r="K83" s="88"/>
      <c r="L83" s="216">
        <v>0.05</v>
      </c>
      <c r="M83" s="210" t="str">
        <f t="shared" si="22"/>
        <v/>
      </c>
      <c r="N83" s="234">
        <f t="shared" si="29"/>
        <v>0</v>
      </c>
      <c r="O83" s="235">
        <f t="shared" si="30"/>
        <v>0</v>
      </c>
      <c r="P83" s="236">
        <f t="shared" si="31"/>
        <v>0</v>
      </c>
      <c r="Q83" s="236">
        <f t="shared" si="32"/>
        <v>0.05</v>
      </c>
      <c r="R83" s="144">
        <f t="shared" si="33"/>
        <v>0</v>
      </c>
      <c r="S83" s="144">
        <f t="shared" si="34"/>
        <v>0</v>
      </c>
      <c r="T83" s="144">
        <f t="shared" si="36"/>
        <v>0</v>
      </c>
    </row>
    <row r="84" spans="1:20" x14ac:dyDescent="0.25">
      <c r="A84" s="109"/>
      <c r="B84" s="103"/>
      <c r="C84" s="112"/>
      <c r="D84" s="116" t="s">
        <v>117</v>
      </c>
      <c r="E84" s="153"/>
      <c r="F84" s="188"/>
      <c r="G84" s="188"/>
      <c r="H84" s="188"/>
      <c r="I84" s="188"/>
      <c r="J84" s="133" t="str">
        <f t="shared" si="35"/>
        <v/>
      </c>
      <c r="K84" s="88"/>
      <c r="L84" s="216">
        <v>0.05</v>
      </c>
      <c r="M84" s="210" t="str">
        <f t="shared" si="22"/>
        <v/>
      </c>
      <c r="N84" s="234">
        <f t="shared" si="29"/>
        <v>0</v>
      </c>
      <c r="O84" s="235">
        <f t="shared" si="30"/>
        <v>0</v>
      </c>
      <c r="P84" s="236">
        <f t="shared" si="31"/>
        <v>0</v>
      </c>
      <c r="Q84" s="236">
        <f t="shared" si="32"/>
        <v>0.05</v>
      </c>
      <c r="R84" s="144">
        <f t="shared" si="33"/>
        <v>0</v>
      </c>
      <c r="S84" s="144">
        <f t="shared" si="34"/>
        <v>0</v>
      </c>
      <c r="T84" s="144">
        <f t="shared" si="36"/>
        <v>0</v>
      </c>
    </row>
    <row r="85" spans="1:20" ht="15" customHeight="1" thickBot="1" x14ac:dyDescent="0.3">
      <c r="A85" s="59"/>
      <c r="B85" s="110"/>
      <c r="C85" s="111"/>
      <c r="D85" s="117" t="s">
        <v>118</v>
      </c>
      <c r="E85" s="154"/>
      <c r="F85" s="190"/>
      <c r="G85" s="190"/>
      <c r="H85" s="190"/>
      <c r="I85" s="190"/>
      <c r="J85" s="133" t="str">
        <f t="shared" si="35"/>
        <v/>
      </c>
      <c r="K85" s="104"/>
      <c r="L85" s="216">
        <v>0.05</v>
      </c>
      <c r="M85" s="210" t="str">
        <f t="shared" si="22"/>
        <v/>
      </c>
      <c r="N85" s="234">
        <f t="shared" si="29"/>
        <v>0</v>
      </c>
      <c r="O85" s="235">
        <f t="shared" si="30"/>
        <v>0</v>
      </c>
      <c r="P85" s="236">
        <f t="shared" si="31"/>
        <v>0</v>
      </c>
      <c r="Q85" s="236">
        <f t="shared" si="32"/>
        <v>0.05</v>
      </c>
      <c r="R85" s="144">
        <f t="shared" si="33"/>
        <v>0</v>
      </c>
      <c r="S85" s="144">
        <f t="shared" si="34"/>
        <v>0</v>
      </c>
      <c r="T85" s="144">
        <f t="shared" si="36"/>
        <v>0</v>
      </c>
    </row>
    <row r="86" spans="1:20" x14ac:dyDescent="0.25">
      <c r="A86" s="24"/>
      <c r="D86" s="25" t="s">
        <v>10</v>
      </c>
      <c r="E86" s="9" t="s">
        <v>126</v>
      </c>
      <c r="F86" s="317">
        <f>Q14*L14+Q22*L22+Q45*L45+L68*Q68</f>
        <v>1</v>
      </c>
      <c r="G86" s="317"/>
      <c r="H86" s="317"/>
      <c r="I86" s="317"/>
      <c r="J86" s="127"/>
      <c r="K86" s="127"/>
      <c r="L86" s="214"/>
      <c r="N86" s="238"/>
      <c r="O86" s="232">
        <f>O14+O22+O45+O68</f>
        <v>0</v>
      </c>
      <c r="P86" s="233"/>
      <c r="Q86" s="239"/>
      <c r="R86" s="118">
        <f>SUM(R15:R85)</f>
        <v>0</v>
      </c>
      <c r="S86" s="118"/>
      <c r="T86" s="1">
        <f>MIN(T15:T21,T23:T44,T46:T50,T55:T67,T69:T85)</f>
        <v>0</v>
      </c>
    </row>
    <row r="87" spans="1:20" ht="18" customHeight="1" thickBot="1" x14ac:dyDescent="0.4">
      <c r="A87" s="24"/>
      <c r="D87" s="23" t="s">
        <v>129</v>
      </c>
      <c r="F87" s="318" t="str">
        <f>IF(F86&lt;60%,"!",IF(T86=0,"!",IF(R86&lt;&gt;0,"",(IF(O86&lt;&gt;0,(L68*N68+L45*N45+L22*N22+L14*N14),0)))))</f>
        <v>!</v>
      </c>
      <c r="G87" s="318"/>
      <c r="H87" s="319" t="s">
        <v>9</v>
      </c>
      <c r="I87" s="319"/>
      <c r="L87" s="214"/>
    </row>
    <row r="88" spans="1:20" ht="15" thickBot="1" x14ac:dyDescent="0.4">
      <c r="A88" s="24"/>
      <c r="D88" s="23" t="s">
        <v>8</v>
      </c>
      <c r="F88" s="340"/>
      <c r="G88" s="341"/>
      <c r="H88" s="320" t="s">
        <v>7</v>
      </c>
      <c r="I88" s="321"/>
      <c r="J88" s="46"/>
      <c r="K88" s="240"/>
      <c r="L88" s="214"/>
    </row>
    <row r="89" spans="1:20" ht="16" thickBot="1" x14ac:dyDescent="0.4">
      <c r="A89" s="24"/>
      <c r="D89" s="23" t="s">
        <v>6</v>
      </c>
      <c r="F89" s="322">
        <f>IF(R86&lt;&gt;0,"",F88*2.5)</f>
        <v>0</v>
      </c>
      <c r="G89" s="323"/>
      <c r="H89" s="334" t="s">
        <v>29</v>
      </c>
      <c r="I89" s="335"/>
      <c r="J89" s="128"/>
      <c r="K89" s="128"/>
      <c r="L89" s="214"/>
    </row>
    <row r="90" spans="1:20" x14ac:dyDescent="0.35">
      <c r="A90" s="336" t="s">
        <v>5</v>
      </c>
      <c r="B90" s="337"/>
      <c r="C90" s="337"/>
      <c r="D90" s="337"/>
      <c r="E90" s="337"/>
      <c r="F90" s="337"/>
      <c r="G90" s="337"/>
      <c r="H90" s="337"/>
      <c r="I90" s="337"/>
      <c r="J90" s="129"/>
      <c r="K90" s="129"/>
      <c r="L90" s="214"/>
    </row>
    <row r="91" spans="1:20" ht="15" thickBot="1" x14ac:dyDescent="0.4">
      <c r="A91" s="338" t="s">
        <v>4</v>
      </c>
      <c r="B91" s="339"/>
      <c r="C91" s="339"/>
      <c r="D91" s="339"/>
      <c r="E91" s="339"/>
      <c r="F91" s="339"/>
      <c r="G91" s="339"/>
      <c r="H91" s="339"/>
      <c r="I91" s="339"/>
      <c r="J91" s="130"/>
      <c r="K91" s="130"/>
      <c r="L91" s="214"/>
    </row>
    <row r="92" spans="1:20" ht="19.5" customHeight="1" thickBot="1" x14ac:dyDescent="0.4">
      <c r="A92" s="314" t="s">
        <v>3</v>
      </c>
      <c r="B92" s="315"/>
      <c r="C92" s="315"/>
      <c r="D92" s="315"/>
      <c r="E92" s="315"/>
      <c r="F92" s="315"/>
      <c r="G92" s="315"/>
      <c r="H92" s="315"/>
      <c r="I92" s="316"/>
      <c r="J92" s="46"/>
      <c r="K92" s="46"/>
      <c r="L92" s="214"/>
    </row>
    <row r="93" spans="1:20" ht="15" customHeight="1" x14ac:dyDescent="0.35">
      <c r="A93" s="45"/>
      <c r="B93" s="46"/>
      <c r="C93" s="46"/>
      <c r="D93" s="47"/>
      <c r="E93" s="47"/>
      <c r="F93" s="47"/>
      <c r="G93" s="47"/>
      <c r="H93" s="47"/>
      <c r="I93" s="48"/>
      <c r="J93" s="47"/>
      <c r="K93" s="47"/>
      <c r="L93" s="214"/>
    </row>
    <row r="94" spans="1:20" ht="15" customHeight="1" x14ac:dyDescent="0.35">
      <c r="A94" s="45"/>
      <c r="B94" s="46"/>
      <c r="C94" s="46"/>
      <c r="D94" s="47"/>
      <c r="E94" s="47"/>
      <c r="F94" s="47"/>
      <c r="G94" s="47"/>
      <c r="H94" s="47"/>
      <c r="I94" s="48"/>
      <c r="J94" s="47"/>
      <c r="K94" s="47"/>
      <c r="L94" s="214"/>
    </row>
    <row r="95" spans="1:20" ht="15" customHeight="1" x14ac:dyDescent="0.35">
      <c r="A95" s="45"/>
      <c r="B95" s="46"/>
      <c r="C95" s="46"/>
      <c r="D95" s="47"/>
      <c r="E95" s="47"/>
      <c r="F95" s="47"/>
      <c r="G95" s="47"/>
      <c r="H95" s="47"/>
      <c r="I95" s="48"/>
      <c r="J95" s="47"/>
      <c r="K95" s="47"/>
      <c r="L95" s="214"/>
    </row>
    <row r="96" spans="1:20" ht="15" customHeight="1" x14ac:dyDescent="0.35">
      <c r="A96" s="45"/>
      <c r="B96" s="46"/>
      <c r="C96" s="46"/>
      <c r="D96" s="47"/>
      <c r="E96" s="47"/>
      <c r="F96" s="47"/>
      <c r="G96" s="47"/>
      <c r="H96" s="47"/>
      <c r="I96" s="48"/>
      <c r="J96" s="47"/>
      <c r="K96" s="47"/>
      <c r="L96" s="214"/>
    </row>
    <row r="97" spans="1:12" ht="15" thickBot="1" x14ac:dyDescent="0.4">
      <c r="A97" s="300"/>
      <c r="B97" s="301"/>
      <c r="C97" s="301"/>
      <c r="D97" s="301"/>
      <c r="E97" s="301"/>
      <c r="F97" s="301"/>
      <c r="G97" s="301"/>
      <c r="H97" s="301"/>
      <c r="I97" s="302"/>
      <c r="J97" s="121"/>
      <c r="K97" s="121"/>
      <c r="L97" s="214"/>
    </row>
    <row r="98" spans="1:12" ht="15" thickBot="1" x14ac:dyDescent="0.4">
      <c r="A98" s="22"/>
      <c r="B98" s="21"/>
      <c r="C98" s="21"/>
      <c r="D98" s="21"/>
      <c r="E98" s="20"/>
      <c r="F98" s="20"/>
      <c r="G98" s="20"/>
      <c r="H98" s="20"/>
      <c r="I98" s="20"/>
      <c r="J98" s="131"/>
      <c r="K98" s="131"/>
      <c r="L98" s="214"/>
    </row>
    <row r="99" spans="1:12" ht="15" thickBot="1" x14ac:dyDescent="0.4">
      <c r="A99" s="326" t="s">
        <v>2</v>
      </c>
      <c r="B99" s="327"/>
      <c r="C99" s="56"/>
      <c r="D99" s="55" t="s">
        <v>1</v>
      </c>
      <c r="E99" s="19"/>
      <c r="F99" s="331" t="s">
        <v>0</v>
      </c>
      <c r="G99" s="331"/>
      <c r="H99" s="331"/>
      <c r="I99" s="331"/>
      <c r="J99" s="46"/>
      <c r="K99" s="46"/>
      <c r="L99" s="214"/>
    </row>
    <row r="100" spans="1:12" ht="33" customHeight="1" thickBot="1" x14ac:dyDescent="0.4">
      <c r="A100" s="328"/>
      <c r="B100" s="329"/>
      <c r="C100" s="17"/>
      <c r="D100" s="54"/>
      <c r="E100" s="15"/>
      <c r="F100" s="330"/>
      <c r="G100" s="330"/>
      <c r="H100" s="330"/>
      <c r="I100" s="330"/>
      <c r="J100" s="132"/>
      <c r="K100" s="132"/>
      <c r="L100" s="214"/>
    </row>
    <row r="101" spans="1:12" ht="30.75" customHeight="1" x14ac:dyDescent="0.35">
      <c r="A101" s="296"/>
      <c r="B101" s="297"/>
      <c r="C101" s="17"/>
      <c r="D101" s="16"/>
      <c r="E101" s="15"/>
      <c r="L101" s="214"/>
    </row>
    <row r="102" spans="1:12" ht="30.75" customHeight="1" x14ac:dyDescent="0.35">
      <c r="A102" s="298"/>
      <c r="B102" s="299"/>
      <c r="C102" s="18"/>
      <c r="D102" s="16"/>
      <c r="E102" s="15"/>
      <c r="L102" s="214"/>
    </row>
    <row r="103" spans="1:12" ht="30" customHeight="1" x14ac:dyDescent="0.35">
      <c r="A103" s="296"/>
      <c r="B103" s="297"/>
      <c r="C103" s="17"/>
      <c r="D103" s="16"/>
      <c r="E103" s="15"/>
      <c r="L103" s="214"/>
    </row>
    <row r="104" spans="1:12" ht="36" customHeight="1" thickBot="1" x14ac:dyDescent="0.4">
      <c r="A104" s="324"/>
      <c r="B104" s="325"/>
      <c r="C104" s="14"/>
      <c r="D104" s="13"/>
      <c r="E104" s="332" t="s">
        <v>152</v>
      </c>
      <c r="F104" s="333"/>
      <c r="G104" s="333"/>
      <c r="H104" s="333"/>
      <c r="I104" s="333"/>
      <c r="J104" s="333"/>
      <c r="K104" s="220"/>
      <c r="L104" s="221"/>
    </row>
  </sheetData>
  <mergeCells count="31">
    <mergeCell ref="H89:I89"/>
    <mergeCell ref="A90:I90"/>
    <mergeCell ref="A91:I91"/>
    <mergeCell ref="F88:G88"/>
    <mergeCell ref="E12:I12"/>
    <mergeCell ref="A13:B13"/>
    <mergeCell ref="A14:I14"/>
    <mergeCell ref="B15:B18"/>
    <mergeCell ref="A15:A18"/>
    <mergeCell ref="A104:B104"/>
    <mergeCell ref="A99:B99"/>
    <mergeCell ref="A100:B100"/>
    <mergeCell ref="F100:I100"/>
    <mergeCell ref="F99:I99"/>
    <mergeCell ref="E104:J104"/>
    <mergeCell ref="A3:I3"/>
    <mergeCell ref="A2:I2"/>
    <mergeCell ref="A101:B101"/>
    <mergeCell ref="A102:B102"/>
    <mergeCell ref="A103:B103"/>
    <mergeCell ref="A97:I97"/>
    <mergeCell ref="A20:A21"/>
    <mergeCell ref="A22:I22"/>
    <mergeCell ref="A68:I68"/>
    <mergeCell ref="A45:I45"/>
    <mergeCell ref="A92:I92"/>
    <mergeCell ref="F86:I86"/>
    <mergeCell ref="F87:G87"/>
    <mergeCell ref="H87:I87"/>
    <mergeCell ref="H88:I88"/>
    <mergeCell ref="F89:G89"/>
  </mergeCells>
  <conditionalFormatting sqref="J15:J21 J23:J44 J46:J50 J69:J85 J55:J67">
    <cfRule type="expression" dxfId="0" priority="1">
      <formula>COUNTA(E15:I15)=0</formula>
    </cfRule>
  </conditionalFormatting>
  <pageMargins left="0.70866141732283472" right="0.70866141732283472" top="0.74803149606299213" bottom="0.74803149606299213" header="0.31496062992125984" footer="0.31496062992125984"/>
  <pageSetup paperSize="8" scale="43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3"/>
  <sheetViews>
    <sheetView view="pageBreakPreview" zoomScale="75" zoomScaleNormal="75" zoomScaleSheetLayoutView="75" workbookViewId="0">
      <selection activeCell="B5" sqref="B5"/>
    </sheetView>
  </sheetViews>
  <sheetFormatPr baseColWidth="10" defaultRowHeight="14.5" x14ac:dyDescent="0.25"/>
  <cols>
    <col min="1" max="1" width="9.54296875" style="11" customWidth="1"/>
    <col min="2" max="2" width="60" style="10" customWidth="1"/>
    <col min="3" max="3" width="4.54296875" style="10" customWidth="1"/>
    <col min="4" max="4" width="133.7265625" style="1" customWidth="1"/>
    <col min="5" max="5" width="11.1796875" style="9" customWidth="1"/>
    <col min="6" max="6" width="5.1796875" style="8" customWidth="1"/>
    <col min="7" max="7" width="7.7265625" style="8" customWidth="1"/>
    <col min="8" max="8" width="8.1796875" style="7" customWidth="1"/>
    <col min="9" max="9" width="5.7265625" style="6" customWidth="1"/>
    <col min="10" max="10" width="6.26953125" style="5" customWidth="1"/>
    <col min="11" max="11" width="7.7265625" style="2" customWidth="1"/>
    <col min="12" max="13" width="8.54296875" style="4" customWidth="1"/>
    <col min="14" max="14" width="8" style="3" customWidth="1"/>
    <col min="15" max="15" width="11.453125" style="3"/>
    <col min="16" max="26" width="11.453125" style="2"/>
    <col min="27" max="252" width="11.453125" style="1"/>
    <col min="253" max="253" width="6.81640625" style="1" customWidth="1"/>
    <col min="254" max="254" width="60" style="1" customWidth="1"/>
    <col min="255" max="255" width="15.54296875" style="1" customWidth="1"/>
    <col min="256" max="256" width="102.1796875" style="1" customWidth="1"/>
    <col min="257" max="257" width="4.453125" style="1" customWidth="1"/>
    <col min="258" max="261" width="3.7265625" style="1" customWidth="1"/>
    <col min="262" max="262" width="5.54296875" style="1" customWidth="1"/>
    <col min="263" max="263" width="21.1796875" style="1" customWidth="1"/>
    <col min="264" max="264" width="7.26953125" style="1" customWidth="1"/>
    <col min="265" max="265" width="5.7265625" style="1" customWidth="1"/>
    <col min="266" max="266" width="6.26953125" style="1" customWidth="1"/>
    <col min="267" max="267" width="7.7265625" style="1" customWidth="1"/>
    <col min="268" max="269" width="8.54296875" style="1" customWidth="1"/>
    <col min="270" max="270" width="8" style="1" customWidth="1"/>
    <col min="271" max="508" width="11.453125" style="1"/>
    <col min="509" max="509" width="6.81640625" style="1" customWidth="1"/>
    <col min="510" max="510" width="60" style="1" customWidth="1"/>
    <col min="511" max="511" width="15.54296875" style="1" customWidth="1"/>
    <col min="512" max="512" width="102.1796875" style="1" customWidth="1"/>
    <col min="513" max="513" width="4.453125" style="1" customWidth="1"/>
    <col min="514" max="517" width="3.7265625" style="1" customWidth="1"/>
    <col min="518" max="518" width="5.54296875" style="1" customWidth="1"/>
    <col min="519" max="519" width="21.1796875" style="1" customWidth="1"/>
    <col min="520" max="520" width="7.26953125" style="1" customWidth="1"/>
    <col min="521" max="521" width="5.7265625" style="1" customWidth="1"/>
    <col min="522" max="522" width="6.26953125" style="1" customWidth="1"/>
    <col min="523" max="523" width="7.7265625" style="1" customWidth="1"/>
    <col min="524" max="525" width="8.54296875" style="1" customWidth="1"/>
    <col min="526" max="526" width="8" style="1" customWidth="1"/>
    <col min="527" max="764" width="11.453125" style="1"/>
    <col min="765" max="765" width="6.81640625" style="1" customWidth="1"/>
    <col min="766" max="766" width="60" style="1" customWidth="1"/>
    <col min="767" max="767" width="15.54296875" style="1" customWidth="1"/>
    <col min="768" max="768" width="102.1796875" style="1" customWidth="1"/>
    <col min="769" max="769" width="4.453125" style="1" customWidth="1"/>
    <col min="770" max="773" width="3.7265625" style="1" customWidth="1"/>
    <col min="774" max="774" width="5.54296875" style="1" customWidth="1"/>
    <col min="775" max="775" width="21.1796875" style="1" customWidth="1"/>
    <col min="776" max="776" width="7.26953125" style="1" customWidth="1"/>
    <col min="777" max="777" width="5.7265625" style="1" customWidth="1"/>
    <col min="778" max="778" width="6.26953125" style="1" customWidth="1"/>
    <col min="779" max="779" width="7.7265625" style="1" customWidth="1"/>
    <col min="780" max="781" width="8.54296875" style="1" customWidth="1"/>
    <col min="782" max="782" width="8" style="1" customWidth="1"/>
    <col min="783" max="1020" width="11.453125" style="1"/>
    <col min="1021" max="1021" width="6.81640625" style="1" customWidth="1"/>
    <col min="1022" max="1022" width="60" style="1" customWidth="1"/>
    <col min="1023" max="1023" width="15.54296875" style="1" customWidth="1"/>
    <col min="1024" max="1024" width="102.1796875" style="1" customWidth="1"/>
    <col min="1025" max="1025" width="4.453125" style="1" customWidth="1"/>
    <col min="1026" max="1029" width="3.7265625" style="1" customWidth="1"/>
    <col min="1030" max="1030" width="5.54296875" style="1" customWidth="1"/>
    <col min="1031" max="1031" width="21.1796875" style="1" customWidth="1"/>
    <col min="1032" max="1032" width="7.26953125" style="1" customWidth="1"/>
    <col min="1033" max="1033" width="5.7265625" style="1" customWidth="1"/>
    <col min="1034" max="1034" width="6.26953125" style="1" customWidth="1"/>
    <col min="1035" max="1035" width="7.7265625" style="1" customWidth="1"/>
    <col min="1036" max="1037" width="8.54296875" style="1" customWidth="1"/>
    <col min="1038" max="1038" width="8" style="1" customWidth="1"/>
    <col min="1039" max="1276" width="11.453125" style="1"/>
    <col min="1277" max="1277" width="6.81640625" style="1" customWidth="1"/>
    <col min="1278" max="1278" width="60" style="1" customWidth="1"/>
    <col min="1279" max="1279" width="15.54296875" style="1" customWidth="1"/>
    <col min="1280" max="1280" width="102.1796875" style="1" customWidth="1"/>
    <col min="1281" max="1281" width="4.453125" style="1" customWidth="1"/>
    <col min="1282" max="1285" width="3.7265625" style="1" customWidth="1"/>
    <col min="1286" max="1286" width="5.54296875" style="1" customWidth="1"/>
    <col min="1287" max="1287" width="21.1796875" style="1" customWidth="1"/>
    <col min="1288" max="1288" width="7.26953125" style="1" customWidth="1"/>
    <col min="1289" max="1289" width="5.7265625" style="1" customWidth="1"/>
    <col min="1290" max="1290" width="6.26953125" style="1" customWidth="1"/>
    <col min="1291" max="1291" width="7.7265625" style="1" customWidth="1"/>
    <col min="1292" max="1293" width="8.54296875" style="1" customWidth="1"/>
    <col min="1294" max="1294" width="8" style="1" customWidth="1"/>
    <col min="1295" max="1532" width="11.453125" style="1"/>
    <col min="1533" max="1533" width="6.81640625" style="1" customWidth="1"/>
    <col min="1534" max="1534" width="60" style="1" customWidth="1"/>
    <col min="1535" max="1535" width="15.54296875" style="1" customWidth="1"/>
    <col min="1536" max="1536" width="102.1796875" style="1" customWidth="1"/>
    <col min="1537" max="1537" width="4.453125" style="1" customWidth="1"/>
    <col min="1538" max="1541" width="3.7265625" style="1" customWidth="1"/>
    <col min="1542" max="1542" width="5.54296875" style="1" customWidth="1"/>
    <col min="1543" max="1543" width="21.1796875" style="1" customWidth="1"/>
    <col min="1544" max="1544" width="7.26953125" style="1" customWidth="1"/>
    <col min="1545" max="1545" width="5.7265625" style="1" customWidth="1"/>
    <col min="1546" max="1546" width="6.26953125" style="1" customWidth="1"/>
    <col min="1547" max="1547" width="7.7265625" style="1" customWidth="1"/>
    <col min="1548" max="1549" width="8.54296875" style="1" customWidth="1"/>
    <col min="1550" max="1550" width="8" style="1" customWidth="1"/>
    <col min="1551" max="1788" width="11.453125" style="1"/>
    <col min="1789" max="1789" width="6.81640625" style="1" customWidth="1"/>
    <col min="1790" max="1790" width="60" style="1" customWidth="1"/>
    <col min="1791" max="1791" width="15.54296875" style="1" customWidth="1"/>
    <col min="1792" max="1792" width="102.1796875" style="1" customWidth="1"/>
    <col min="1793" max="1793" width="4.453125" style="1" customWidth="1"/>
    <col min="1794" max="1797" width="3.7265625" style="1" customWidth="1"/>
    <col min="1798" max="1798" width="5.54296875" style="1" customWidth="1"/>
    <col min="1799" max="1799" width="21.1796875" style="1" customWidth="1"/>
    <col min="1800" max="1800" width="7.26953125" style="1" customWidth="1"/>
    <col min="1801" max="1801" width="5.7265625" style="1" customWidth="1"/>
    <col min="1802" max="1802" width="6.26953125" style="1" customWidth="1"/>
    <col min="1803" max="1803" width="7.7265625" style="1" customWidth="1"/>
    <col min="1804" max="1805" width="8.54296875" style="1" customWidth="1"/>
    <col min="1806" max="1806" width="8" style="1" customWidth="1"/>
    <col min="1807" max="2044" width="11.453125" style="1"/>
    <col min="2045" max="2045" width="6.81640625" style="1" customWidth="1"/>
    <col min="2046" max="2046" width="60" style="1" customWidth="1"/>
    <col min="2047" max="2047" width="15.54296875" style="1" customWidth="1"/>
    <col min="2048" max="2048" width="102.1796875" style="1" customWidth="1"/>
    <col min="2049" max="2049" width="4.453125" style="1" customWidth="1"/>
    <col min="2050" max="2053" width="3.7265625" style="1" customWidth="1"/>
    <col min="2054" max="2054" width="5.54296875" style="1" customWidth="1"/>
    <col min="2055" max="2055" width="21.1796875" style="1" customWidth="1"/>
    <col min="2056" max="2056" width="7.26953125" style="1" customWidth="1"/>
    <col min="2057" max="2057" width="5.7265625" style="1" customWidth="1"/>
    <col min="2058" max="2058" width="6.26953125" style="1" customWidth="1"/>
    <col min="2059" max="2059" width="7.7265625" style="1" customWidth="1"/>
    <col min="2060" max="2061" width="8.54296875" style="1" customWidth="1"/>
    <col min="2062" max="2062" width="8" style="1" customWidth="1"/>
    <col min="2063" max="2300" width="11.453125" style="1"/>
    <col min="2301" max="2301" width="6.81640625" style="1" customWidth="1"/>
    <col min="2302" max="2302" width="60" style="1" customWidth="1"/>
    <col min="2303" max="2303" width="15.54296875" style="1" customWidth="1"/>
    <col min="2304" max="2304" width="102.1796875" style="1" customWidth="1"/>
    <col min="2305" max="2305" width="4.453125" style="1" customWidth="1"/>
    <col min="2306" max="2309" width="3.7265625" style="1" customWidth="1"/>
    <col min="2310" max="2310" width="5.54296875" style="1" customWidth="1"/>
    <col min="2311" max="2311" width="21.1796875" style="1" customWidth="1"/>
    <col min="2312" max="2312" width="7.26953125" style="1" customWidth="1"/>
    <col min="2313" max="2313" width="5.7265625" style="1" customWidth="1"/>
    <col min="2314" max="2314" width="6.26953125" style="1" customWidth="1"/>
    <col min="2315" max="2315" width="7.7265625" style="1" customWidth="1"/>
    <col min="2316" max="2317" width="8.54296875" style="1" customWidth="1"/>
    <col min="2318" max="2318" width="8" style="1" customWidth="1"/>
    <col min="2319" max="2556" width="11.453125" style="1"/>
    <col min="2557" max="2557" width="6.81640625" style="1" customWidth="1"/>
    <col min="2558" max="2558" width="60" style="1" customWidth="1"/>
    <col min="2559" max="2559" width="15.54296875" style="1" customWidth="1"/>
    <col min="2560" max="2560" width="102.1796875" style="1" customWidth="1"/>
    <col min="2561" max="2561" width="4.453125" style="1" customWidth="1"/>
    <col min="2562" max="2565" width="3.7265625" style="1" customWidth="1"/>
    <col min="2566" max="2566" width="5.54296875" style="1" customWidth="1"/>
    <col min="2567" max="2567" width="21.1796875" style="1" customWidth="1"/>
    <col min="2568" max="2568" width="7.26953125" style="1" customWidth="1"/>
    <col min="2569" max="2569" width="5.7265625" style="1" customWidth="1"/>
    <col min="2570" max="2570" width="6.26953125" style="1" customWidth="1"/>
    <col min="2571" max="2571" width="7.7265625" style="1" customWidth="1"/>
    <col min="2572" max="2573" width="8.54296875" style="1" customWidth="1"/>
    <col min="2574" max="2574" width="8" style="1" customWidth="1"/>
    <col min="2575" max="2812" width="11.453125" style="1"/>
    <col min="2813" max="2813" width="6.81640625" style="1" customWidth="1"/>
    <col min="2814" max="2814" width="60" style="1" customWidth="1"/>
    <col min="2815" max="2815" width="15.54296875" style="1" customWidth="1"/>
    <col min="2816" max="2816" width="102.1796875" style="1" customWidth="1"/>
    <col min="2817" max="2817" width="4.453125" style="1" customWidth="1"/>
    <col min="2818" max="2821" width="3.7265625" style="1" customWidth="1"/>
    <col min="2822" max="2822" width="5.54296875" style="1" customWidth="1"/>
    <col min="2823" max="2823" width="21.1796875" style="1" customWidth="1"/>
    <col min="2824" max="2824" width="7.26953125" style="1" customWidth="1"/>
    <col min="2825" max="2825" width="5.7265625" style="1" customWidth="1"/>
    <col min="2826" max="2826" width="6.26953125" style="1" customWidth="1"/>
    <col min="2827" max="2827" width="7.7265625" style="1" customWidth="1"/>
    <col min="2828" max="2829" width="8.54296875" style="1" customWidth="1"/>
    <col min="2830" max="2830" width="8" style="1" customWidth="1"/>
    <col min="2831" max="3068" width="11.453125" style="1"/>
    <col min="3069" max="3069" width="6.81640625" style="1" customWidth="1"/>
    <col min="3070" max="3070" width="60" style="1" customWidth="1"/>
    <col min="3071" max="3071" width="15.54296875" style="1" customWidth="1"/>
    <col min="3072" max="3072" width="102.1796875" style="1" customWidth="1"/>
    <col min="3073" max="3073" width="4.453125" style="1" customWidth="1"/>
    <col min="3074" max="3077" width="3.7265625" style="1" customWidth="1"/>
    <col min="3078" max="3078" width="5.54296875" style="1" customWidth="1"/>
    <col min="3079" max="3079" width="21.1796875" style="1" customWidth="1"/>
    <col min="3080" max="3080" width="7.26953125" style="1" customWidth="1"/>
    <col min="3081" max="3081" width="5.7265625" style="1" customWidth="1"/>
    <col min="3082" max="3082" width="6.26953125" style="1" customWidth="1"/>
    <col min="3083" max="3083" width="7.7265625" style="1" customWidth="1"/>
    <col min="3084" max="3085" width="8.54296875" style="1" customWidth="1"/>
    <col min="3086" max="3086" width="8" style="1" customWidth="1"/>
    <col min="3087" max="3324" width="11.453125" style="1"/>
    <col min="3325" max="3325" width="6.81640625" style="1" customWidth="1"/>
    <col min="3326" max="3326" width="60" style="1" customWidth="1"/>
    <col min="3327" max="3327" width="15.54296875" style="1" customWidth="1"/>
    <col min="3328" max="3328" width="102.1796875" style="1" customWidth="1"/>
    <col min="3329" max="3329" width="4.453125" style="1" customWidth="1"/>
    <col min="3330" max="3333" width="3.7265625" style="1" customWidth="1"/>
    <col min="3334" max="3334" width="5.54296875" style="1" customWidth="1"/>
    <col min="3335" max="3335" width="21.1796875" style="1" customWidth="1"/>
    <col min="3336" max="3336" width="7.26953125" style="1" customWidth="1"/>
    <col min="3337" max="3337" width="5.7265625" style="1" customWidth="1"/>
    <col min="3338" max="3338" width="6.26953125" style="1" customWidth="1"/>
    <col min="3339" max="3339" width="7.7265625" style="1" customWidth="1"/>
    <col min="3340" max="3341" width="8.54296875" style="1" customWidth="1"/>
    <col min="3342" max="3342" width="8" style="1" customWidth="1"/>
    <col min="3343" max="3580" width="11.453125" style="1"/>
    <col min="3581" max="3581" width="6.81640625" style="1" customWidth="1"/>
    <col min="3582" max="3582" width="60" style="1" customWidth="1"/>
    <col min="3583" max="3583" width="15.54296875" style="1" customWidth="1"/>
    <col min="3584" max="3584" width="102.1796875" style="1" customWidth="1"/>
    <col min="3585" max="3585" width="4.453125" style="1" customWidth="1"/>
    <col min="3586" max="3589" width="3.7265625" style="1" customWidth="1"/>
    <col min="3590" max="3590" width="5.54296875" style="1" customWidth="1"/>
    <col min="3591" max="3591" width="21.1796875" style="1" customWidth="1"/>
    <col min="3592" max="3592" width="7.26953125" style="1" customWidth="1"/>
    <col min="3593" max="3593" width="5.7265625" style="1" customWidth="1"/>
    <col min="3594" max="3594" width="6.26953125" style="1" customWidth="1"/>
    <col min="3595" max="3595" width="7.7265625" style="1" customWidth="1"/>
    <col min="3596" max="3597" width="8.54296875" style="1" customWidth="1"/>
    <col min="3598" max="3598" width="8" style="1" customWidth="1"/>
    <col min="3599" max="3836" width="11.453125" style="1"/>
    <col min="3837" max="3837" width="6.81640625" style="1" customWidth="1"/>
    <col min="3838" max="3838" width="60" style="1" customWidth="1"/>
    <col min="3839" max="3839" width="15.54296875" style="1" customWidth="1"/>
    <col min="3840" max="3840" width="102.1796875" style="1" customWidth="1"/>
    <col min="3841" max="3841" width="4.453125" style="1" customWidth="1"/>
    <col min="3842" max="3845" width="3.7265625" style="1" customWidth="1"/>
    <col min="3846" max="3846" width="5.54296875" style="1" customWidth="1"/>
    <col min="3847" max="3847" width="21.1796875" style="1" customWidth="1"/>
    <col min="3848" max="3848" width="7.26953125" style="1" customWidth="1"/>
    <col min="3849" max="3849" width="5.7265625" style="1" customWidth="1"/>
    <col min="3850" max="3850" width="6.26953125" style="1" customWidth="1"/>
    <col min="3851" max="3851" width="7.7265625" style="1" customWidth="1"/>
    <col min="3852" max="3853" width="8.54296875" style="1" customWidth="1"/>
    <col min="3854" max="3854" width="8" style="1" customWidth="1"/>
    <col min="3855" max="4092" width="11.453125" style="1"/>
    <col min="4093" max="4093" width="6.81640625" style="1" customWidth="1"/>
    <col min="4094" max="4094" width="60" style="1" customWidth="1"/>
    <col min="4095" max="4095" width="15.54296875" style="1" customWidth="1"/>
    <col min="4096" max="4096" width="102.1796875" style="1" customWidth="1"/>
    <col min="4097" max="4097" width="4.453125" style="1" customWidth="1"/>
    <col min="4098" max="4101" width="3.7265625" style="1" customWidth="1"/>
    <col min="4102" max="4102" width="5.54296875" style="1" customWidth="1"/>
    <col min="4103" max="4103" width="21.1796875" style="1" customWidth="1"/>
    <col min="4104" max="4104" width="7.26953125" style="1" customWidth="1"/>
    <col min="4105" max="4105" width="5.7265625" style="1" customWidth="1"/>
    <col min="4106" max="4106" width="6.26953125" style="1" customWidth="1"/>
    <col min="4107" max="4107" width="7.7265625" style="1" customWidth="1"/>
    <col min="4108" max="4109" width="8.54296875" style="1" customWidth="1"/>
    <col min="4110" max="4110" width="8" style="1" customWidth="1"/>
    <col min="4111" max="4348" width="11.453125" style="1"/>
    <col min="4349" max="4349" width="6.81640625" style="1" customWidth="1"/>
    <col min="4350" max="4350" width="60" style="1" customWidth="1"/>
    <col min="4351" max="4351" width="15.54296875" style="1" customWidth="1"/>
    <col min="4352" max="4352" width="102.1796875" style="1" customWidth="1"/>
    <col min="4353" max="4353" width="4.453125" style="1" customWidth="1"/>
    <col min="4354" max="4357" width="3.7265625" style="1" customWidth="1"/>
    <col min="4358" max="4358" width="5.54296875" style="1" customWidth="1"/>
    <col min="4359" max="4359" width="21.1796875" style="1" customWidth="1"/>
    <col min="4360" max="4360" width="7.26953125" style="1" customWidth="1"/>
    <col min="4361" max="4361" width="5.7265625" style="1" customWidth="1"/>
    <col min="4362" max="4362" width="6.26953125" style="1" customWidth="1"/>
    <col min="4363" max="4363" width="7.7265625" style="1" customWidth="1"/>
    <col min="4364" max="4365" width="8.54296875" style="1" customWidth="1"/>
    <col min="4366" max="4366" width="8" style="1" customWidth="1"/>
    <col min="4367" max="4604" width="11.453125" style="1"/>
    <col min="4605" max="4605" width="6.81640625" style="1" customWidth="1"/>
    <col min="4606" max="4606" width="60" style="1" customWidth="1"/>
    <col min="4607" max="4607" width="15.54296875" style="1" customWidth="1"/>
    <col min="4608" max="4608" width="102.1796875" style="1" customWidth="1"/>
    <col min="4609" max="4609" width="4.453125" style="1" customWidth="1"/>
    <col min="4610" max="4613" width="3.7265625" style="1" customWidth="1"/>
    <col min="4614" max="4614" width="5.54296875" style="1" customWidth="1"/>
    <col min="4615" max="4615" width="21.1796875" style="1" customWidth="1"/>
    <col min="4616" max="4616" width="7.26953125" style="1" customWidth="1"/>
    <col min="4617" max="4617" width="5.7265625" style="1" customWidth="1"/>
    <col min="4618" max="4618" width="6.26953125" style="1" customWidth="1"/>
    <col min="4619" max="4619" width="7.7265625" style="1" customWidth="1"/>
    <col min="4620" max="4621" width="8.54296875" style="1" customWidth="1"/>
    <col min="4622" max="4622" width="8" style="1" customWidth="1"/>
    <col min="4623" max="4860" width="11.453125" style="1"/>
    <col min="4861" max="4861" width="6.81640625" style="1" customWidth="1"/>
    <col min="4862" max="4862" width="60" style="1" customWidth="1"/>
    <col min="4863" max="4863" width="15.54296875" style="1" customWidth="1"/>
    <col min="4864" max="4864" width="102.1796875" style="1" customWidth="1"/>
    <col min="4865" max="4865" width="4.453125" style="1" customWidth="1"/>
    <col min="4866" max="4869" width="3.7265625" style="1" customWidth="1"/>
    <col min="4870" max="4870" width="5.54296875" style="1" customWidth="1"/>
    <col min="4871" max="4871" width="21.1796875" style="1" customWidth="1"/>
    <col min="4872" max="4872" width="7.26953125" style="1" customWidth="1"/>
    <col min="4873" max="4873" width="5.7265625" style="1" customWidth="1"/>
    <col min="4874" max="4874" width="6.26953125" style="1" customWidth="1"/>
    <col min="4875" max="4875" width="7.7265625" style="1" customWidth="1"/>
    <col min="4876" max="4877" width="8.54296875" style="1" customWidth="1"/>
    <col min="4878" max="4878" width="8" style="1" customWidth="1"/>
    <col min="4879" max="5116" width="11.453125" style="1"/>
    <col min="5117" max="5117" width="6.81640625" style="1" customWidth="1"/>
    <col min="5118" max="5118" width="60" style="1" customWidth="1"/>
    <col min="5119" max="5119" width="15.54296875" style="1" customWidth="1"/>
    <col min="5120" max="5120" width="102.1796875" style="1" customWidth="1"/>
    <col min="5121" max="5121" width="4.453125" style="1" customWidth="1"/>
    <col min="5122" max="5125" width="3.7265625" style="1" customWidth="1"/>
    <col min="5126" max="5126" width="5.54296875" style="1" customWidth="1"/>
    <col min="5127" max="5127" width="21.1796875" style="1" customWidth="1"/>
    <col min="5128" max="5128" width="7.26953125" style="1" customWidth="1"/>
    <col min="5129" max="5129" width="5.7265625" style="1" customWidth="1"/>
    <col min="5130" max="5130" width="6.26953125" style="1" customWidth="1"/>
    <col min="5131" max="5131" width="7.7265625" style="1" customWidth="1"/>
    <col min="5132" max="5133" width="8.54296875" style="1" customWidth="1"/>
    <col min="5134" max="5134" width="8" style="1" customWidth="1"/>
    <col min="5135" max="5372" width="11.453125" style="1"/>
    <col min="5373" max="5373" width="6.81640625" style="1" customWidth="1"/>
    <col min="5374" max="5374" width="60" style="1" customWidth="1"/>
    <col min="5375" max="5375" width="15.54296875" style="1" customWidth="1"/>
    <col min="5376" max="5376" width="102.1796875" style="1" customWidth="1"/>
    <col min="5377" max="5377" width="4.453125" style="1" customWidth="1"/>
    <col min="5378" max="5381" width="3.7265625" style="1" customWidth="1"/>
    <col min="5382" max="5382" width="5.54296875" style="1" customWidth="1"/>
    <col min="5383" max="5383" width="21.1796875" style="1" customWidth="1"/>
    <col min="5384" max="5384" width="7.26953125" style="1" customWidth="1"/>
    <col min="5385" max="5385" width="5.7265625" style="1" customWidth="1"/>
    <col min="5386" max="5386" width="6.26953125" style="1" customWidth="1"/>
    <col min="5387" max="5387" width="7.7265625" style="1" customWidth="1"/>
    <col min="5388" max="5389" width="8.54296875" style="1" customWidth="1"/>
    <col min="5390" max="5390" width="8" style="1" customWidth="1"/>
    <col min="5391" max="5628" width="11.453125" style="1"/>
    <col min="5629" max="5629" width="6.81640625" style="1" customWidth="1"/>
    <col min="5630" max="5630" width="60" style="1" customWidth="1"/>
    <col min="5631" max="5631" width="15.54296875" style="1" customWidth="1"/>
    <col min="5632" max="5632" width="102.1796875" style="1" customWidth="1"/>
    <col min="5633" max="5633" width="4.453125" style="1" customWidth="1"/>
    <col min="5634" max="5637" width="3.7265625" style="1" customWidth="1"/>
    <col min="5638" max="5638" width="5.54296875" style="1" customWidth="1"/>
    <col min="5639" max="5639" width="21.1796875" style="1" customWidth="1"/>
    <col min="5640" max="5640" width="7.26953125" style="1" customWidth="1"/>
    <col min="5641" max="5641" width="5.7265625" style="1" customWidth="1"/>
    <col min="5642" max="5642" width="6.26953125" style="1" customWidth="1"/>
    <col min="5643" max="5643" width="7.7265625" style="1" customWidth="1"/>
    <col min="5644" max="5645" width="8.54296875" style="1" customWidth="1"/>
    <col min="5646" max="5646" width="8" style="1" customWidth="1"/>
    <col min="5647" max="5884" width="11.453125" style="1"/>
    <col min="5885" max="5885" width="6.81640625" style="1" customWidth="1"/>
    <col min="5886" max="5886" width="60" style="1" customWidth="1"/>
    <col min="5887" max="5887" width="15.54296875" style="1" customWidth="1"/>
    <col min="5888" max="5888" width="102.1796875" style="1" customWidth="1"/>
    <col min="5889" max="5889" width="4.453125" style="1" customWidth="1"/>
    <col min="5890" max="5893" width="3.7265625" style="1" customWidth="1"/>
    <col min="5894" max="5894" width="5.54296875" style="1" customWidth="1"/>
    <col min="5895" max="5895" width="21.1796875" style="1" customWidth="1"/>
    <col min="5896" max="5896" width="7.26953125" style="1" customWidth="1"/>
    <col min="5897" max="5897" width="5.7265625" style="1" customWidth="1"/>
    <col min="5898" max="5898" width="6.26953125" style="1" customWidth="1"/>
    <col min="5899" max="5899" width="7.7265625" style="1" customWidth="1"/>
    <col min="5900" max="5901" width="8.54296875" style="1" customWidth="1"/>
    <col min="5902" max="5902" width="8" style="1" customWidth="1"/>
    <col min="5903" max="6140" width="11.453125" style="1"/>
    <col min="6141" max="6141" width="6.81640625" style="1" customWidth="1"/>
    <col min="6142" max="6142" width="60" style="1" customWidth="1"/>
    <col min="6143" max="6143" width="15.54296875" style="1" customWidth="1"/>
    <col min="6144" max="6144" width="102.1796875" style="1" customWidth="1"/>
    <col min="6145" max="6145" width="4.453125" style="1" customWidth="1"/>
    <col min="6146" max="6149" width="3.7265625" style="1" customWidth="1"/>
    <col min="6150" max="6150" width="5.54296875" style="1" customWidth="1"/>
    <col min="6151" max="6151" width="21.1796875" style="1" customWidth="1"/>
    <col min="6152" max="6152" width="7.26953125" style="1" customWidth="1"/>
    <col min="6153" max="6153" width="5.7265625" style="1" customWidth="1"/>
    <col min="6154" max="6154" width="6.26953125" style="1" customWidth="1"/>
    <col min="6155" max="6155" width="7.7265625" style="1" customWidth="1"/>
    <col min="6156" max="6157" width="8.54296875" style="1" customWidth="1"/>
    <col min="6158" max="6158" width="8" style="1" customWidth="1"/>
    <col min="6159" max="6396" width="11.453125" style="1"/>
    <col min="6397" max="6397" width="6.81640625" style="1" customWidth="1"/>
    <col min="6398" max="6398" width="60" style="1" customWidth="1"/>
    <col min="6399" max="6399" width="15.54296875" style="1" customWidth="1"/>
    <col min="6400" max="6400" width="102.1796875" style="1" customWidth="1"/>
    <col min="6401" max="6401" width="4.453125" style="1" customWidth="1"/>
    <col min="6402" max="6405" width="3.7265625" style="1" customWidth="1"/>
    <col min="6406" max="6406" width="5.54296875" style="1" customWidth="1"/>
    <col min="6407" max="6407" width="21.1796875" style="1" customWidth="1"/>
    <col min="6408" max="6408" width="7.26953125" style="1" customWidth="1"/>
    <col min="6409" max="6409" width="5.7265625" style="1" customWidth="1"/>
    <col min="6410" max="6410" width="6.26953125" style="1" customWidth="1"/>
    <col min="6411" max="6411" width="7.7265625" style="1" customWidth="1"/>
    <col min="6412" max="6413" width="8.54296875" style="1" customWidth="1"/>
    <col min="6414" max="6414" width="8" style="1" customWidth="1"/>
    <col min="6415" max="6652" width="11.453125" style="1"/>
    <col min="6653" max="6653" width="6.81640625" style="1" customWidth="1"/>
    <col min="6654" max="6654" width="60" style="1" customWidth="1"/>
    <col min="6655" max="6655" width="15.54296875" style="1" customWidth="1"/>
    <col min="6656" max="6656" width="102.1796875" style="1" customWidth="1"/>
    <col min="6657" max="6657" width="4.453125" style="1" customWidth="1"/>
    <col min="6658" max="6661" width="3.7265625" style="1" customWidth="1"/>
    <col min="6662" max="6662" width="5.54296875" style="1" customWidth="1"/>
    <col min="6663" max="6663" width="21.1796875" style="1" customWidth="1"/>
    <col min="6664" max="6664" width="7.26953125" style="1" customWidth="1"/>
    <col min="6665" max="6665" width="5.7265625" style="1" customWidth="1"/>
    <col min="6666" max="6666" width="6.26953125" style="1" customWidth="1"/>
    <col min="6667" max="6667" width="7.7265625" style="1" customWidth="1"/>
    <col min="6668" max="6669" width="8.54296875" style="1" customWidth="1"/>
    <col min="6670" max="6670" width="8" style="1" customWidth="1"/>
    <col min="6671" max="6908" width="11.453125" style="1"/>
    <col min="6909" max="6909" width="6.81640625" style="1" customWidth="1"/>
    <col min="6910" max="6910" width="60" style="1" customWidth="1"/>
    <col min="6911" max="6911" width="15.54296875" style="1" customWidth="1"/>
    <col min="6912" max="6912" width="102.1796875" style="1" customWidth="1"/>
    <col min="6913" max="6913" width="4.453125" style="1" customWidth="1"/>
    <col min="6914" max="6917" width="3.7265625" style="1" customWidth="1"/>
    <col min="6918" max="6918" width="5.54296875" style="1" customWidth="1"/>
    <col min="6919" max="6919" width="21.1796875" style="1" customWidth="1"/>
    <col min="6920" max="6920" width="7.26953125" style="1" customWidth="1"/>
    <col min="6921" max="6921" width="5.7265625" style="1" customWidth="1"/>
    <col min="6922" max="6922" width="6.26953125" style="1" customWidth="1"/>
    <col min="6923" max="6923" width="7.7265625" style="1" customWidth="1"/>
    <col min="6924" max="6925" width="8.54296875" style="1" customWidth="1"/>
    <col min="6926" max="6926" width="8" style="1" customWidth="1"/>
    <col min="6927" max="7164" width="11.453125" style="1"/>
    <col min="7165" max="7165" width="6.81640625" style="1" customWidth="1"/>
    <col min="7166" max="7166" width="60" style="1" customWidth="1"/>
    <col min="7167" max="7167" width="15.54296875" style="1" customWidth="1"/>
    <col min="7168" max="7168" width="102.1796875" style="1" customWidth="1"/>
    <col min="7169" max="7169" width="4.453125" style="1" customWidth="1"/>
    <col min="7170" max="7173" width="3.7265625" style="1" customWidth="1"/>
    <col min="7174" max="7174" width="5.54296875" style="1" customWidth="1"/>
    <col min="7175" max="7175" width="21.1796875" style="1" customWidth="1"/>
    <col min="7176" max="7176" width="7.26953125" style="1" customWidth="1"/>
    <col min="7177" max="7177" width="5.7265625" style="1" customWidth="1"/>
    <col min="7178" max="7178" width="6.26953125" style="1" customWidth="1"/>
    <col min="7179" max="7179" width="7.7265625" style="1" customWidth="1"/>
    <col min="7180" max="7181" width="8.54296875" style="1" customWidth="1"/>
    <col min="7182" max="7182" width="8" style="1" customWidth="1"/>
    <col min="7183" max="7420" width="11.453125" style="1"/>
    <col min="7421" max="7421" width="6.81640625" style="1" customWidth="1"/>
    <col min="7422" max="7422" width="60" style="1" customWidth="1"/>
    <col min="7423" max="7423" width="15.54296875" style="1" customWidth="1"/>
    <col min="7424" max="7424" width="102.1796875" style="1" customWidth="1"/>
    <col min="7425" max="7425" width="4.453125" style="1" customWidth="1"/>
    <col min="7426" max="7429" width="3.7265625" style="1" customWidth="1"/>
    <col min="7430" max="7430" width="5.54296875" style="1" customWidth="1"/>
    <col min="7431" max="7431" width="21.1796875" style="1" customWidth="1"/>
    <col min="7432" max="7432" width="7.26953125" style="1" customWidth="1"/>
    <col min="7433" max="7433" width="5.7265625" style="1" customWidth="1"/>
    <col min="7434" max="7434" width="6.26953125" style="1" customWidth="1"/>
    <col min="7435" max="7435" width="7.7265625" style="1" customWidth="1"/>
    <col min="7436" max="7437" width="8.54296875" style="1" customWidth="1"/>
    <col min="7438" max="7438" width="8" style="1" customWidth="1"/>
    <col min="7439" max="7676" width="11.453125" style="1"/>
    <col min="7677" max="7677" width="6.81640625" style="1" customWidth="1"/>
    <col min="7678" max="7678" width="60" style="1" customWidth="1"/>
    <col min="7679" max="7679" width="15.54296875" style="1" customWidth="1"/>
    <col min="7680" max="7680" width="102.1796875" style="1" customWidth="1"/>
    <col min="7681" max="7681" width="4.453125" style="1" customWidth="1"/>
    <col min="7682" max="7685" width="3.7265625" style="1" customWidth="1"/>
    <col min="7686" max="7686" width="5.54296875" style="1" customWidth="1"/>
    <col min="7687" max="7687" width="21.1796875" style="1" customWidth="1"/>
    <col min="7688" max="7688" width="7.26953125" style="1" customWidth="1"/>
    <col min="7689" max="7689" width="5.7265625" style="1" customWidth="1"/>
    <col min="7690" max="7690" width="6.26953125" style="1" customWidth="1"/>
    <col min="7691" max="7691" width="7.7265625" style="1" customWidth="1"/>
    <col min="7692" max="7693" width="8.54296875" style="1" customWidth="1"/>
    <col min="7694" max="7694" width="8" style="1" customWidth="1"/>
    <col min="7695" max="7932" width="11.453125" style="1"/>
    <col min="7933" max="7933" width="6.81640625" style="1" customWidth="1"/>
    <col min="7934" max="7934" width="60" style="1" customWidth="1"/>
    <col min="7935" max="7935" width="15.54296875" style="1" customWidth="1"/>
    <col min="7936" max="7936" width="102.1796875" style="1" customWidth="1"/>
    <col min="7937" max="7937" width="4.453125" style="1" customWidth="1"/>
    <col min="7938" max="7941" width="3.7265625" style="1" customWidth="1"/>
    <col min="7942" max="7942" width="5.54296875" style="1" customWidth="1"/>
    <col min="7943" max="7943" width="21.1796875" style="1" customWidth="1"/>
    <col min="7944" max="7944" width="7.26953125" style="1" customWidth="1"/>
    <col min="7945" max="7945" width="5.7265625" style="1" customWidth="1"/>
    <col min="7946" max="7946" width="6.26953125" style="1" customWidth="1"/>
    <col min="7947" max="7947" width="7.7265625" style="1" customWidth="1"/>
    <col min="7948" max="7949" width="8.54296875" style="1" customWidth="1"/>
    <col min="7950" max="7950" width="8" style="1" customWidth="1"/>
    <col min="7951" max="8188" width="11.453125" style="1"/>
    <col min="8189" max="8189" width="6.81640625" style="1" customWidth="1"/>
    <col min="8190" max="8190" width="60" style="1" customWidth="1"/>
    <col min="8191" max="8191" width="15.54296875" style="1" customWidth="1"/>
    <col min="8192" max="8192" width="102.1796875" style="1" customWidth="1"/>
    <col min="8193" max="8193" width="4.453125" style="1" customWidth="1"/>
    <col min="8194" max="8197" width="3.7265625" style="1" customWidth="1"/>
    <col min="8198" max="8198" width="5.54296875" style="1" customWidth="1"/>
    <col min="8199" max="8199" width="21.1796875" style="1" customWidth="1"/>
    <col min="8200" max="8200" width="7.26953125" style="1" customWidth="1"/>
    <col min="8201" max="8201" width="5.7265625" style="1" customWidth="1"/>
    <col min="8202" max="8202" width="6.26953125" style="1" customWidth="1"/>
    <col min="8203" max="8203" width="7.7265625" style="1" customWidth="1"/>
    <col min="8204" max="8205" width="8.54296875" style="1" customWidth="1"/>
    <col min="8206" max="8206" width="8" style="1" customWidth="1"/>
    <col min="8207" max="8444" width="11.453125" style="1"/>
    <col min="8445" max="8445" width="6.81640625" style="1" customWidth="1"/>
    <col min="8446" max="8446" width="60" style="1" customWidth="1"/>
    <col min="8447" max="8447" width="15.54296875" style="1" customWidth="1"/>
    <col min="8448" max="8448" width="102.1796875" style="1" customWidth="1"/>
    <col min="8449" max="8449" width="4.453125" style="1" customWidth="1"/>
    <col min="8450" max="8453" width="3.7265625" style="1" customWidth="1"/>
    <col min="8454" max="8454" width="5.54296875" style="1" customWidth="1"/>
    <col min="8455" max="8455" width="21.1796875" style="1" customWidth="1"/>
    <col min="8456" max="8456" width="7.26953125" style="1" customWidth="1"/>
    <col min="8457" max="8457" width="5.7265625" style="1" customWidth="1"/>
    <col min="8458" max="8458" width="6.26953125" style="1" customWidth="1"/>
    <col min="8459" max="8459" width="7.7265625" style="1" customWidth="1"/>
    <col min="8460" max="8461" width="8.54296875" style="1" customWidth="1"/>
    <col min="8462" max="8462" width="8" style="1" customWidth="1"/>
    <col min="8463" max="8700" width="11.453125" style="1"/>
    <col min="8701" max="8701" width="6.81640625" style="1" customWidth="1"/>
    <col min="8702" max="8702" width="60" style="1" customWidth="1"/>
    <col min="8703" max="8703" width="15.54296875" style="1" customWidth="1"/>
    <col min="8704" max="8704" width="102.1796875" style="1" customWidth="1"/>
    <col min="8705" max="8705" width="4.453125" style="1" customWidth="1"/>
    <col min="8706" max="8709" width="3.7265625" style="1" customWidth="1"/>
    <col min="8710" max="8710" width="5.54296875" style="1" customWidth="1"/>
    <col min="8711" max="8711" width="21.1796875" style="1" customWidth="1"/>
    <col min="8712" max="8712" width="7.26953125" style="1" customWidth="1"/>
    <col min="8713" max="8713" width="5.7265625" style="1" customWidth="1"/>
    <col min="8714" max="8714" width="6.26953125" style="1" customWidth="1"/>
    <col min="8715" max="8715" width="7.7265625" style="1" customWidth="1"/>
    <col min="8716" max="8717" width="8.54296875" style="1" customWidth="1"/>
    <col min="8718" max="8718" width="8" style="1" customWidth="1"/>
    <col min="8719" max="8956" width="11.453125" style="1"/>
    <col min="8957" max="8957" width="6.81640625" style="1" customWidth="1"/>
    <col min="8958" max="8958" width="60" style="1" customWidth="1"/>
    <col min="8959" max="8959" width="15.54296875" style="1" customWidth="1"/>
    <col min="8960" max="8960" width="102.1796875" style="1" customWidth="1"/>
    <col min="8961" max="8961" width="4.453125" style="1" customWidth="1"/>
    <col min="8962" max="8965" width="3.7265625" style="1" customWidth="1"/>
    <col min="8966" max="8966" width="5.54296875" style="1" customWidth="1"/>
    <col min="8967" max="8967" width="21.1796875" style="1" customWidth="1"/>
    <col min="8968" max="8968" width="7.26953125" style="1" customWidth="1"/>
    <col min="8969" max="8969" width="5.7265625" style="1" customWidth="1"/>
    <col min="8970" max="8970" width="6.26953125" style="1" customWidth="1"/>
    <col min="8971" max="8971" width="7.7265625" style="1" customWidth="1"/>
    <col min="8972" max="8973" width="8.54296875" style="1" customWidth="1"/>
    <col min="8974" max="8974" width="8" style="1" customWidth="1"/>
    <col min="8975" max="9212" width="11.453125" style="1"/>
    <col min="9213" max="9213" width="6.81640625" style="1" customWidth="1"/>
    <col min="9214" max="9214" width="60" style="1" customWidth="1"/>
    <col min="9215" max="9215" width="15.54296875" style="1" customWidth="1"/>
    <col min="9216" max="9216" width="102.1796875" style="1" customWidth="1"/>
    <col min="9217" max="9217" width="4.453125" style="1" customWidth="1"/>
    <col min="9218" max="9221" width="3.7265625" style="1" customWidth="1"/>
    <col min="9222" max="9222" width="5.54296875" style="1" customWidth="1"/>
    <col min="9223" max="9223" width="21.1796875" style="1" customWidth="1"/>
    <col min="9224" max="9224" width="7.26953125" style="1" customWidth="1"/>
    <col min="9225" max="9225" width="5.7265625" style="1" customWidth="1"/>
    <col min="9226" max="9226" width="6.26953125" style="1" customWidth="1"/>
    <col min="9227" max="9227" width="7.7265625" style="1" customWidth="1"/>
    <col min="9228" max="9229" width="8.54296875" style="1" customWidth="1"/>
    <col min="9230" max="9230" width="8" style="1" customWidth="1"/>
    <col min="9231" max="9468" width="11.453125" style="1"/>
    <col min="9469" max="9469" width="6.81640625" style="1" customWidth="1"/>
    <col min="9470" max="9470" width="60" style="1" customWidth="1"/>
    <col min="9471" max="9471" width="15.54296875" style="1" customWidth="1"/>
    <col min="9472" max="9472" width="102.1796875" style="1" customWidth="1"/>
    <col min="9473" max="9473" width="4.453125" style="1" customWidth="1"/>
    <col min="9474" max="9477" width="3.7265625" style="1" customWidth="1"/>
    <col min="9478" max="9478" width="5.54296875" style="1" customWidth="1"/>
    <col min="9479" max="9479" width="21.1796875" style="1" customWidth="1"/>
    <col min="9480" max="9480" width="7.26953125" style="1" customWidth="1"/>
    <col min="9481" max="9481" width="5.7265625" style="1" customWidth="1"/>
    <col min="9482" max="9482" width="6.26953125" style="1" customWidth="1"/>
    <col min="9483" max="9483" width="7.7265625" style="1" customWidth="1"/>
    <col min="9484" max="9485" width="8.54296875" style="1" customWidth="1"/>
    <col min="9486" max="9486" width="8" style="1" customWidth="1"/>
    <col min="9487" max="9724" width="11.453125" style="1"/>
    <col min="9725" max="9725" width="6.81640625" style="1" customWidth="1"/>
    <col min="9726" max="9726" width="60" style="1" customWidth="1"/>
    <col min="9727" max="9727" width="15.54296875" style="1" customWidth="1"/>
    <col min="9728" max="9728" width="102.1796875" style="1" customWidth="1"/>
    <col min="9729" max="9729" width="4.453125" style="1" customWidth="1"/>
    <col min="9730" max="9733" width="3.7265625" style="1" customWidth="1"/>
    <col min="9734" max="9734" width="5.54296875" style="1" customWidth="1"/>
    <col min="9735" max="9735" width="21.1796875" style="1" customWidth="1"/>
    <col min="9736" max="9736" width="7.26953125" style="1" customWidth="1"/>
    <col min="9737" max="9737" width="5.7265625" style="1" customWidth="1"/>
    <col min="9738" max="9738" width="6.26953125" style="1" customWidth="1"/>
    <col min="9739" max="9739" width="7.7265625" style="1" customWidth="1"/>
    <col min="9740" max="9741" width="8.54296875" style="1" customWidth="1"/>
    <col min="9742" max="9742" width="8" style="1" customWidth="1"/>
    <col min="9743" max="9980" width="11.453125" style="1"/>
    <col min="9981" max="9981" width="6.81640625" style="1" customWidth="1"/>
    <col min="9982" max="9982" width="60" style="1" customWidth="1"/>
    <col min="9983" max="9983" width="15.54296875" style="1" customWidth="1"/>
    <col min="9984" max="9984" width="102.1796875" style="1" customWidth="1"/>
    <col min="9985" max="9985" width="4.453125" style="1" customWidth="1"/>
    <col min="9986" max="9989" width="3.7265625" style="1" customWidth="1"/>
    <col min="9990" max="9990" width="5.54296875" style="1" customWidth="1"/>
    <col min="9991" max="9991" width="21.1796875" style="1" customWidth="1"/>
    <col min="9992" max="9992" width="7.26953125" style="1" customWidth="1"/>
    <col min="9993" max="9993" width="5.7265625" style="1" customWidth="1"/>
    <col min="9994" max="9994" width="6.26953125" style="1" customWidth="1"/>
    <col min="9995" max="9995" width="7.7265625" style="1" customWidth="1"/>
    <col min="9996" max="9997" width="8.54296875" style="1" customWidth="1"/>
    <col min="9998" max="9998" width="8" style="1" customWidth="1"/>
    <col min="9999" max="10236" width="11.453125" style="1"/>
    <col min="10237" max="10237" width="6.81640625" style="1" customWidth="1"/>
    <col min="10238" max="10238" width="60" style="1" customWidth="1"/>
    <col min="10239" max="10239" width="15.54296875" style="1" customWidth="1"/>
    <col min="10240" max="10240" width="102.1796875" style="1" customWidth="1"/>
    <col min="10241" max="10241" width="4.453125" style="1" customWidth="1"/>
    <col min="10242" max="10245" width="3.7265625" style="1" customWidth="1"/>
    <col min="10246" max="10246" width="5.54296875" style="1" customWidth="1"/>
    <col min="10247" max="10247" width="21.1796875" style="1" customWidth="1"/>
    <col min="10248" max="10248" width="7.26953125" style="1" customWidth="1"/>
    <col min="10249" max="10249" width="5.7265625" style="1" customWidth="1"/>
    <col min="10250" max="10250" width="6.26953125" style="1" customWidth="1"/>
    <col min="10251" max="10251" width="7.7265625" style="1" customWidth="1"/>
    <col min="10252" max="10253" width="8.54296875" style="1" customWidth="1"/>
    <col min="10254" max="10254" width="8" style="1" customWidth="1"/>
    <col min="10255" max="10492" width="11.453125" style="1"/>
    <col min="10493" max="10493" width="6.81640625" style="1" customWidth="1"/>
    <col min="10494" max="10494" width="60" style="1" customWidth="1"/>
    <col min="10495" max="10495" width="15.54296875" style="1" customWidth="1"/>
    <col min="10496" max="10496" width="102.1796875" style="1" customWidth="1"/>
    <col min="10497" max="10497" width="4.453125" style="1" customWidth="1"/>
    <col min="10498" max="10501" width="3.7265625" style="1" customWidth="1"/>
    <col min="10502" max="10502" width="5.54296875" style="1" customWidth="1"/>
    <col min="10503" max="10503" width="21.1796875" style="1" customWidth="1"/>
    <col min="10504" max="10504" width="7.26953125" style="1" customWidth="1"/>
    <col min="10505" max="10505" width="5.7265625" style="1" customWidth="1"/>
    <col min="10506" max="10506" width="6.26953125" style="1" customWidth="1"/>
    <col min="10507" max="10507" width="7.7265625" style="1" customWidth="1"/>
    <col min="10508" max="10509" width="8.54296875" style="1" customWidth="1"/>
    <col min="10510" max="10510" width="8" style="1" customWidth="1"/>
    <col min="10511" max="10748" width="11.453125" style="1"/>
    <col min="10749" max="10749" width="6.81640625" style="1" customWidth="1"/>
    <col min="10750" max="10750" width="60" style="1" customWidth="1"/>
    <col min="10751" max="10751" width="15.54296875" style="1" customWidth="1"/>
    <col min="10752" max="10752" width="102.1796875" style="1" customWidth="1"/>
    <col min="10753" max="10753" width="4.453125" style="1" customWidth="1"/>
    <col min="10754" max="10757" width="3.7265625" style="1" customWidth="1"/>
    <col min="10758" max="10758" width="5.54296875" style="1" customWidth="1"/>
    <col min="10759" max="10759" width="21.1796875" style="1" customWidth="1"/>
    <col min="10760" max="10760" width="7.26953125" style="1" customWidth="1"/>
    <col min="10761" max="10761" width="5.7265625" style="1" customWidth="1"/>
    <col min="10762" max="10762" width="6.26953125" style="1" customWidth="1"/>
    <col min="10763" max="10763" width="7.7265625" style="1" customWidth="1"/>
    <col min="10764" max="10765" width="8.54296875" style="1" customWidth="1"/>
    <col min="10766" max="10766" width="8" style="1" customWidth="1"/>
    <col min="10767" max="11004" width="11.453125" style="1"/>
    <col min="11005" max="11005" width="6.81640625" style="1" customWidth="1"/>
    <col min="11006" max="11006" width="60" style="1" customWidth="1"/>
    <col min="11007" max="11007" width="15.54296875" style="1" customWidth="1"/>
    <col min="11008" max="11008" width="102.1796875" style="1" customWidth="1"/>
    <col min="11009" max="11009" width="4.453125" style="1" customWidth="1"/>
    <col min="11010" max="11013" width="3.7265625" style="1" customWidth="1"/>
    <col min="11014" max="11014" width="5.54296875" style="1" customWidth="1"/>
    <col min="11015" max="11015" width="21.1796875" style="1" customWidth="1"/>
    <col min="11016" max="11016" width="7.26953125" style="1" customWidth="1"/>
    <col min="11017" max="11017" width="5.7265625" style="1" customWidth="1"/>
    <col min="11018" max="11018" width="6.26953125" style="1" customWidth="1"/>
    <col min="11019" max="11019" width="7.7265625" style="1" customWidth="1"/>
    <col min="11020" max="11021" width="8.54296875" style="1" customWidth="1"/>
    <col min="11022" max="11022" width="8" style="1" customWidth="1"/>
    <col min="11023" max="11260" width="11.453125" style="1"/>
    <col min="11261" max="11261" width="6.81640625" style="1" customWidth="1"/>
    <col min="11262" max="11262" width="60" style="1" customWidth="1"/>
    <col min="11263" max="11263" width="15.54296875" style="1" customWidth="1"/>
    <col min="11264" max="11264" width="102.1796875" style="1" customWidth="1"/>
    <col min="11265" max="11265" width="4.453125" style="1" customWidth="1"/>
    <col min="11266" max="11269" width="3.7265625" style="1" customWidth="1"/>
    <col min="11270" max="11270" width="5.54296875" style="1" customWidth="1"/>
    <col min="11271" max="11271" width="21.1796875" style="1" customWidth="1"/>
    <col min="11272" max="11272" width="7.26953125" style="1" customWidth="1"/>
    <col min="11273" max="11273" width="5.7265625" style="1" customWidth="1"/>
    <col min="11274" max="11274" width="6.26953125" style="1" customWidth="1"/>
    <col min="11275" max="11275" width="7.7265625" style="1" customWidth="1"/>
    <col min="11276" max="11277" width="8.54296875" style="1" customWidth="1"/>
    <col min="11278" max="11278" width="8" style="1" customWidth="1"/>
    <col min="11279" max="11516" width="11.453125" style="1"/>
    <col min="11517" max="11517" width="6.81640625" style="1" customWidth="1"/>
    <col min="11518" max="11518" width="60" style="1" customWidth="1"/>
    <col min="11519" max="11519" width="15.54296875" style="1" customWidth="1"/>
    <col min="11520" max="11520" width="102.1796875" style="1" customWidth="1"/>
    <col min="11521" max="11521" width="4.453125" style="1" customWidth="1"/>
    <col min="11522" max="11525" width="3.7265625" style="1" customWidth="1"/>
    <col min="11526" max="11526" width="5.54296875" style="1" customWidth="1"/>
    <col min="11527" max="11527" width="21.1796875" style="1" customWidth="1"/>
    <col min="11528" max="11528" width="7.26953125" style="1" customWidth="1"/>
    <col min="11529" max="11529" width="5.7265625" style="1" customWidth="1"/>
    <col min="11530" max="11530" width="6.26953125" style="1" customWidth="1"/>
    <col min="11531" max="11531" width="7.7265625" style="1" customWidth="1"/>
    <col min="11532" max="11533" width="8.54296875" style="1" customWidth="1"/>
    <col min="11534" max="11534" width="8" style="1" customWidth="1"/>
    <col min="11535" max="11772" width="11.453125" style="1"/>
    <col min="11773" max="11773" width="6.81640625" style="1" customWidth="1"/>
    <col min="11774" max="11774" width="60" style="1" customWidth="1"/>
    <col min="11775" max="11775" width="15.54296875" style="1" customWidth="1"/>
    <col min="11776" max="11776" width="102.1796875" style="1" customWidth="1"/>
    <col min="11777" max="11777" width="4.453125" style="1" customWidth="1"/>
    <col min="11778" max="11781" width="3.7265625" style="1" customWidth="1"/>
    <col min="11782" max="11782" width="5.54296875" style="1" customWidth="1"/>
    <col min="11783" max="11783" width="21.1796875" style="1" customWidth="1"/>
    <col min="11784" max="11784" width="7.26953125" style="1" customWidth="1"/>
    <col min="11785" max="11785" width="5.7265625" style="1" customWidth="1"/>
    <col min="11786" max="11786" width="6.26953125" style="1" customWidth="1"/>
    <col min="11787" max="11787" width="7.7265625" style="1" customWidth="1"/>
    <col min="11788" max="11789" width="8.54296875" style="1" customWidth="1"/>
    <col min="11790" max="11790" width="8" style="1" customWidth="1"/>
    <col min="11791" max="12028" width="11.453125" style="1"/>
    <col min="12029" max="12029" width="6.81640625" style="1" customWidth="1"/>
    <col min="12030" max="12030" width="60" style="1" customWidth="1"/>
    <col min="12031" max="12031" width="15.54296875" style="1" customWidth="1"/>
    <col min="12032" max="12032" width="102.1796875" style="1" customWidth="1"/>
    <col min="12033" max="12033" width="4.453125" style="1" customWidth="1"/>
    <col min="12034" max="12037" width="3.7265625" style="1" customWidth="1"/>
    <col min="12038" max="12038" width="5.54296875" style="1" customWidth="1"/>
    <col min="12039" max="12039" width="21.1796875" style="1" customWidth="1"/>
    <col min="12040" max="12040" width="7.26953125" style="1" customWidth="1"/>
    <col min="12041" max="12041" width="5.7265625" style="1" customWidth="1"/>
    <col min="12042" max="12042" width="6.26953125" style="1" customWidth="1"/>
    <col min="12043" max="12043" width="7.7265625" style="1" customWidth="1"/>
    <col min="12044" max="12045" width="8.54296875" style="1" customWidth="1"/>
    <col min="12046" max="12046" width="8" style="1" customWidth="1"/>
    <col min="12047" max="12284" width="11.453125" style="1"/>
    <col min="12285" max="12285" width="6.81640625" style="1" customWidth="1"/>
    <col min="12286" max="12286" width="60" style="1" customWidth="1"/>
    <col min="12287" max="12287" width="15.54296875" style="1" customWidth="1"/>
    <col min="12288" max="12288" width="102.1796875" style="1" customWidth="1"/>
    <col min="12289" max="12289" width="4.453125" style="1" customWidth="1"/>
    <col min="12290" max="12293" width="3.7265625" style="1" customWidth="1"/>
    <col min="12294" max="12294" width="5.54296875" style="1" customWidth="1"/>
    <col min="12295" max="12295" width="21.1796875" style="1" customWidth="1"/>
    <col min="12296" max="12296" width="7.26953125" style="1" customWidth="1"/>
    <col min="12297" max="12297" width="5.7265625" style="1" customWidth="1"/>
    <col min="12298" max="12298" width="6.26953125" style="1" customWidth="1"/>
    <col min="12299" max="12299" width="7.7265625" style="1" customWidth="1"/>
    <col min="12300" max="12301" width="8.54296875" style="1" customWidth="1"/>
    <col min="12302" max="12302" width="8" style="1" customWidth="1"/>
    <col min="12303" max="12540" width="11.453125" style="1"/>
    <col min="12541" max="12541" width="6.81640625" style="1" customWidth="1"/>
    <col min="12542" max="12542" width="60" style="1" customWidth="1"/>
    <col min="12543" max="12543" width="15.54296875" style="1" customWidth="1"/>
    <col min="12544" max="12544" width="102.1796875" style="1" customWidth="1"/>
    <col min="12545" max="12545" width="4.453125" style="1" customWidth="1"/>
    <col min="12546" max="12549" width="3.7265625" style="1" customWidth="1"/>
    <col min="12550" max="12550" width="5.54296875" style="1" customWidth="1"/>
    <col min="12551" max="12551" width="21.1796875" style="1" customWidth="1"/>
    <col min="12552" max="12552" width="7.26953125" style="1" customWidth="1"/>
    <col min="12553" max="12553" width="5.7265625" style="1" customWidth="1"/>
    <col min="12554" max="12554" width="6.26953125" style="1" customWidth="1"/>
    <col min="12555" max="12555" width="7.7265625" style="1" customWidth="1"/>
    <col min="12556" max="12557" width="8.54296875" style="1" customWidth="1"/>
    <col min="12558" max="12558" width="8" style="1" customWidth="1"/>
    <col min="12559" max="12796" width="11.453125" style="1"/>
    <col min="12797" max="12797" width="6.81640625" style="1" customWidth="1"/>
    <col min="12798" max="12798" width="60" style="1" customWidth="1"/>
    <col min="12799" max="12799" width="15.54296875" style="1" customWidth="1"/>
    <col min="12800" max="12800" width="102.1796875" style="1" customWidth="1"/>
    <col min="12801" max="12801" width="4.453125" style="1" customWidth="1"/>
    <col min="12802" max="12805" width="3.7265625" style="1" customWidth="1"/>
    <col min="12806" max="12806" width="5.54296875" style="1" customWidth="1"/>
    <col min="12807" max="12807" width="21.1796875" style="1" customWidth="1"/>
    <col min="12808" max="12808" width="7.26953125" style="1" customWidth="1"/>
    <col min="12809" max="12809" width="5.7265625" style="1" customWidth="1"/>
    <col min="12810" max="12810" width="6.26953125" style="1" customWidth="1"/>
    <col min="12811" max="12811" width="7.7265625" style="1" customWidth="1"/>
    <col min="12812" max="12813" width="8.54296875" style="1" customWidth="1"/>
    <col min="12814" max="12814" width="8" style="1" customWidth="1"/>
    <col min="12815" max="13052" width="11.453125" style="1"/>
    <col min="13053" max="13053" width="6.81640625" style="1" customWidth="1"/>
    <col min="13054" max="13054" width="60" style="1" customWidth="1"/>
    <col min="13055" max="13055" width="15.54296875" style="1" customWidth="1"/>
    <col min="13056" max="13056" width="102.1796875" style="1" customWidth="1"/>
    <col min="13057" max="13057" width="4.453125" style="1" customWidth="1"/>
    <col min="13058" max="13061" width="3.7265625" style="1" customWidth="1"/>
    <col min="13062" max="13062" width="5.54296875" style="1" customWidth="1"/>
    <col min="13063" max="13063" width="21.1796875" style="1" customWidth="1"/>
    <col min="13064" max="13064" width="7.26953125" style="1" customWidth="1"/>
    <col min="13065" max="13065" width="5.7265625" style="1" customWidth="1"/>
    <col min="13066" max="13066" width="6.26953125" style="1" customWidth="1"/>
    <col min="13067" max="13067" width="7.7265625" style="1" customWidth="1"/>
    <col min="13068" max="13069" width="8.54296875" style="1" customWidth="1"/>
    <col min="13070" max="13070" width="8" style="1" customWidth="1"/>
    <col min="13071" max="13308" width="11.453125" style="1"/>
    <col min="13309" max="13309" width="6.81640625" style="1" customWidth="1"/>
    <col min="13310" max="13310" width="60" style="1" customWidth="1"/>
    <col min="13311" max="13311" width="15.54296875" style="1" customWidth="1"/>
    <col min="13312" max="13312" width="102.1796875" style="1" customWidth="1"/>
    <col min="13313" max="13313" width="4.453125" style="1" customWidth="1"/>
    <col min="13314" max="13317" width="3.7265625" style="1" customWidth="1"/>
    <col min="13318" max="13318" width="5.54296875" style="1" customWidth="1"/>
    <col min="13319" max="13319" width="21.1796875" style="1" customWidth="1"/>
    <col min="13320" max="13320" width="7.26953125" style="1" customWidth="1"/>
    <col min="13321" max="13321" width="5.7265625" style="1" customWidth="1"/>
    <col min="13322" max="13322" width="6.26953125" style="1" customWidth="1"/>
    <col min="13323" max="13323" width="7.7265625" style="1" customWidth="1"/>
    <col min="13324" max="13325" width="8.54296875" style="1" customWidth="1"/>
    <col min="13326" max="13326" width="8" style="1" customWidth="1"/>
    <col min="13327" max="13564" width="11.453125" style="1"/>
    <col min="13565" max="13565" width="6.81640625" style="1" customWidth="1"/>
    <col min="13566" max="13566" width="60" style="1" customWidth="1"/>
    <col min="13567" max="13567" width="15.54296875" style="1" customWidth="1"/>
    <col min="13568" max="13568" width="102.1796875" style="1" customWidth="1"/>
    <col min="13569" max="13569" width="4.453125" style="1" customWidth="1"/>
    <col min="13570" max="13573" width="3.7265625" style="1" customWidth="1"/>
    <col min="13574" max="13574" width="5.54296875" style="1" customWidth="1"/>
    <col min="13575" max="13575" width="21.1796875" style="1" customWidth="1"/>
    <col min="13576" max="13576" width="7.26953125" style="1" customWidth="1"/>
    <col min="13577" max="13577" width="5.7265625" style="1" customWidth="1"/>
    <col min="13578" max="13578" width="6.26953125" style="1" customWidth="1"/>
    <col min="13579" max="13579" width="7.7265625" style="1" customWidth="1"/>
    <col min="13580" max="13581" width="8.54296875" style="1" customWidth="1"/>
    <col min="13582" max="13582" width="8" style="1" customWidth="1"/>
    <col min="13583" max="13820" width="11.453125" style="1"/>
    <col min="13821" max="13821" width="6.81640625" style="1" customWidth="1"/>
    <col min="13822" max="13822" width="60" style="1" customWidth="1"/>
    <col min="13823" max="13823" width="15.54296875" style="1" customWidth="1"/>
    <col min="13824" max="13824" width="102.1796875" style="1" customWidth="1"/>
    <col min="13825" max="13825" width="4.453125" style="1" customWidth="1"/>
    <col min="13826" max="13829" width="3.7265625" style="1" customWidth="1"/>
    <col min="13830" max="13830" width="5.54296875" style="1" customWidth="1"/>
    <col min="13831" max="13831" width="21.1796875" style="1" customWidth="1"/>
    <col min="13832" max="13832" width="7.26953125" style="1" customWidth="1"/>
    <col min="13833" max="13833" width="5.7265625" style="1" customWidth="1"/>
    <col min="13834" max="13834" width="6.26953125" style="1" customWidth="1"/>
    <col min="13835" max="13835" width="7.7265625" style="1" customWidth="1"/>
    <col min="13836" max="13837" width="8.54296875" style="1" customWidth="1"/>
    <col min="13838" max="13838" width="8" style="1" customWidth="1"/>
    <col min="13839" max="14076" width="11.453125" style="1"/>
    <col min="14077" max="14077" width="6.81640625" style="1" customWidth="1"/>
    <col min="14078" max="14078" width="60" style="1" customWidth="1"/>
    <col min="14079" max="14079" width="15.54296875" style="1" customWidth="1"/>
    <col min="14080" max="14080" width="102.1796875" style="1" customWidth="1"/>
    <col min="14081" max="14081" width="4.453125" style="1" customWidth="1"/>
    <col min="14082" max="14085" width="3.7265625" style="1" customWidth="1"/>
    <col min="14086" max="14086" width="5.54296875" style="1" customWidth="1"/>
    <col min="14087" max="14087" width="21.1796875" style="1" customWidth="1"/>
    <col min="14088" max="14088" width="7.26953125" style="1" customWidth="1"/>
    <col min="14089" max="14089" width="5.7265625" style="1" customWidth="1"/>
    <col min="14090" max="14090" width="6.26953125" style="1" customWidth="1"/>
    <col min="14091" max="14091" width="7.7265625" style="1" customWidth="1"/>
    <col min="14092" max="14093" width="8.54296875" style="1" customWidth="1"/>
    <col min="14094" max="14094" width="8" style="1" customWidth="1"/>
    <col min="14095" max="14332" width="11.453125" style="1"/>
    <col min="14333" max="14333" width="6.81640625" style="1" customWidth="1"/>
    <col min="14334" max="14334" width="60" style="1" customWidth="1"/>
    <col min="14335" max="14335" width="15.54296875" style="1" customWidth="1"/>
    <col min="14336" max="14336" width="102.1796875" style="1" customWidth="1"/>
    <col min="14337" max="14337" width="4.453125" style="1" customWidth="1"/>
    <col min="14338" max="14341" width="3.7265625" style="1" customWidth="1"/>
    <col min="14342" max="14342" width="5.54296875" style="1" customWidth="1"/>
    <col min="14343" max="14343" width="21.1796875" style="1" customWidth="1"/>
    <col min="14344" max="14344" width="7.26953125" style="1" customWidth="1"/>
    <col min="14345" max="14345" width="5.7265625" style="1" customWidth="1"/>
    <col min="14346" max="14346" width="6.26953125" style="1" customWidth="1"/>
    <col min="14347" max="14347" width="7.7265625" style="1" customWidth="1"/>
    <col min="14348" max="14349" width="8.54296875" style="1" customWidth="1"/>
    <col min="14350" max="14350" width="8" style="1" customWidth="1"/>
    <col min="14351" max="14588" width="11.453125" style="1"/>
    <col min="14589" max="14589" width="6.81640625" style="1" customWidth="1"/>
    <col min="14590" max="14590" width="60" style="1" customWidth="1"/>
    <col min="14591" max="14591" width="15.54296875" style="1" customWidth="1"/>
    <col min="14592" max="14592" width="102.1796875" style="1" customWidth="1"/>
    <col min="14593" max="14593" width="4.453125" style="1" customWidth="1"/>
    <col min="14594" max="14597" width="3.7265625" style="1" customWidth="1"/>
    <col min="14598" max="14598" width="5.54296875" style="1" customWidth="1"/>
    <col min="14599" max="14599" width="21.1796875" style="1" customWidth="1"/>
    <col min="14600" max="14600" width="7.26953125" style="1" customWidth="1"/>
    <col min="14601" max="14601" width="5.7265625" style="1" customWidth="1"/>
    <col min="14602" max="14602" width="6.26953125" style="1" customWidth="1"/>
    <col min="14603" max="14603" width="7.7265625" style="1" customWidth="1"/>
    <col min="14604" max="14605" width="8.54296875" style="1" customWidth="1"/>
    <col min="14606" max="14606" width="8" style="1" customWidth="1"/>
    <col min="14607" max="14844" width="11.453125" style="1"/>
    <col min="14845" max="14845" width="6.81640625" style="1" customWidth="1"/>
    <col min="14846" max="14846" width="60" style="1" customWidth="1"/>
    <col min="14847" max="14847" width="15.54296875" style="1" customWidth="1"/>
    <col min="14848" max="14848" width="102.1796875" style="1" customWidth="1"/>
    <col min="14849" max="14849" width="4.453125" style="1" customWidth="1"/>
    <col min="14850" max="14853" width="3.7265625" style="1" customWidth="1"/>
    <col min="14854" max="14854" width="5.54296875" style="1" customWidth="1"/>
    <col min="14855" max="14855" width="21.1796875" style="1" customWidth="1"/>
    <col min="14856" max="14856" width="7.26953125" style="1" customWidth="1"/>
    <col min="14857" max="14857" width="5.7265625" style="1" customWidth="1"/>
    <col min="14858" max="14858" width="6.26953125" style="1" customWidth="1"/>
    <col min="14859" max="14859" width="7.7265625" style="1" customWidth="1"/>
    <col min="14860" max="14861" width="8.54296875" style="1" customWidth="1"/>
    <col min="14862" max="14862" width="8" style="1" customWidth="1"/>
    <col min="14863" max="15100" width="11.453125" style="1"/>
    <col min="15101" max="15101" width="6.81640625" style="1" customWidth="1"/>
    <col min="15102" max="15102" width="60" style="1" customWidth="1"/>
    <col min="15103" max="15103" width="15.54296875" style="1" customWidth="1"/>
    <col min="15104" max="15104" width="102.1796875" style="1" customWidth="1"/>
    <col min="15105" max="15105" width="4.453125" style="1" customWidth="1"/>
    <col min="15106" max="15109" width="3.7265625" style="1" customWidth="1"/>
    <col min="15110" max="15110" width="5.54296875" style="1" customWidth="1"/>
    <col min="15111" max="15111" width="21.1796875" style="1" customWidth="1"/>
    <col min="15112" max="15112" width="7.26953125" style="1" customWidth="1"/>
    <col min="15113" max="15113" width="5.7265625" style="1" customWidth="1"/>
    <col min="15114" max="15114" width="6.26953125" style="1" customWidth="1"/>
    <col min="15115" max="15115" width="7.7265625" style="1" customWidth="1"/>
    <col min="15116" max="15117" width="8.54296875" style="1" customWidth="1"/>
    <col min="15118" max="15118" width="8" style="1" customWidth="1"/>
    <col min="15119" max="15356" width="11.453125" style="1"/>
    <col min="15357" max="15357" width="6.81640625" style="1" customWidth="1"/>
    <col min="15358" max="15358" width="60" style="1" customWidth="1"/>
    <col min="15359" max="15359" width="15.54296875" style="1" customWidth="1"/>
    <col min="15360" max="15360" width="102.1796875" style="1" customWidth="1"/>
    <col min="15361" max="15361" width="4.453125" style="1" customWidth="1"/>
    <col min="15362" max="15365" width="3.7265625" style="1" customWidth="1"/>
    <col min="15366" max="15366" width="5.54296875" style="1" customWidth="1"/>
    <col min="15367" max="15367" width="21.1796875" style="1" customWidth="1"/>
    <col min="15368" max="15368" width="7.26953125" style="1" customWidth="1"/>
    <col min="15369" max="15369" width="5.7265625" style="1" customWidth="1"/>
    <col min="15370" max="15370" width="6.26953125" style="1" customWidth="1"/>
    <col min="15371" max="15371" width="7.7265625" style="1" customWidth="1"/>
    <col min="15372" max="15373" width="8.54296875" style="1" customWidth="1"/>
    <col min="15374" max="15374" width="8" style="1" customWidth="1"/>
    <col min="15375" max="15612" width="11.453125" style="1"/>
    <col min="15613" max="15613" width="6.81640625" style="1" customWidth="1"/>
    <col min="15614" max="15614" width="60" style="1" customWidth="1"/>
    <col min="15615" max="15615" width="15.54296875" style="1" customWidth="1"/>
    <col min="15616" max="15616" width="102.1796875" style="1" customWidth="1"/>
    <col min="15617" max="15617" width="4.453125" style="1" customWidth="1"/>
    <col min="15618" max="15621" width="3.7265625" style="1" customWidth="1"/>
    <col min="15622" max="15622" width="5.54296875" style="1" customWidth="1"/>
    <col min="15623" max="15623" width="21.1796875" style="1" customWidth="1"/>
    <col min="15624" max="15624" width="7.26953125" style="1" customWidth="1"/>
    <col min="15625" max="15625" width="5.7265625" style="1" customWidth="1"/>
    <col min="15626" max="15626" width="6.26953125" style="1" customWidth="1"/>
    <col min="15627" max="15627" width="7.7265625" style="1" customWidth="1"/>
    <col min="15628" max="15629" width="8.54296875" style="1" customWidth="1"/>
    <col min="15630" max="15630" width="8" style="1" customWidth="1"/>
    <col min="15631" max="15868" width="11.453125" style="1"/>
    <col min="15869" max="15869" width="6.81640625" style="1" customWidth="1"/>
    <col min="15870" max="15870" width="60" style="1" customWidth="1"/>
    <col min="15871" max="15871" width="15.54296875" style="1" customWidth="1"/>
    <col min="15872" max="15872" width="102.1796875" style="1" customWidth="1"/>
    <col min="15873" max="15873" width="4.453125" style="1" customWidth="1"/>
    <col min="15874" max="15877" width="3.7265625" style="1" customWidth="1"/>
    <col min="15878" max="15878" width="5.54296875" style="1" customWidth="1"/>
    <col min="15879" max="15879" width="21.1796875" style="1" customWidth="1"/>
    <col min="15880" max="15880" width="7.26953125" style="1" customWidth="1"/>
    <col min="15881" max="15881" width="5.7265625" style="1" customWidth="1"/>
    <col min="15882" max="15882" width="6.26953125" style="1" customWidth="1"/>
    <col min="15883" max="15883" width="7.7265625" style="1" customWidth="1"/>
    <col min="15884" max="15885" width="8.54296875" style="1" customWidth="1"/>
    <col min="15886" max="15886" width="8" style="1" customWidth="1"/>
    <col min="15887" max="16124" width="11.453125" style="1"/>
    <col min="16125" max="16125" width="6.81640625" style="1" customWidth="1"/>
    <col min="16126" max="16126" width="60" style="1" customWidth="1"/>
    <col min="16127" max="16127" width="15.54296875" style="1" customWidth="1"/>
    <col min="16128" max="16128" width="102.1796875" style="1" customWidth="1"/>
    <col min="16129" max="16129" width="4.453125" style="1" customWidth="1"/>
    <col min="16130" max="16133" width="3.7265625" style="1" customWidth="1"/>
    <col min="16134" max="16134" width="5.54296875" style="1" customWidth="1"/>
    <col min="16135" max="16135" width="21.1796875" style="1" customWidth="1"/>
    <col min="16136" max="16136" width="7.26953125" style="1" customWidth="1"/>
    <col min="16137" max="16137" width="5.7265625" style="1" customWidth="1"/>
    <col min="16138" max="16138" width="6.26953125" style="1" customWidth="1"/>
    <col min="16139" max="16139" width="7.7265625" style="1" customWidth="1"/>
    <col min="16140" max="16141" width="8.54296875" style="1" customWidth="1"/>
    <col min="16142" max="16142" width="8" style="1" customWidth="1"/>
    <col min="16143" max="16384" width="11.453125" style="1"/>
  </cols>
  <sheetData>
    <row r="1" spans="1:8" ht="15" thickBot="1" x14ac:dyDescent="0.3"/>
    <row r="2" spans="1:8" ht="23.5" thickBot="1" x14ac:dyDescent="0.3">
      <c r="A2" s="293" t="s">
        <v>130</v>
      </c>
      <c r="B2" s="354"/>
      <c r="C2" s="354"/>
      <c r="D2" s="354"/>
      <c r="E2" s="354"/>
      <c r="F2" s="354"/>
      <c r="G2" s="354"/>
      <c r="H2" s="355"/>
    </row>
    <row r="3" spans="1:8" ht="23.5" thickBot="1" x14ac:dyDescent="0.3">
      <c r="A3" s="290" t="s">
        <v>125</v>
      </c>
      <c r="B3" s="291"/>
      <c r="C3" s="291"/>
      <c r="D3" s="291"/>
      <c r="E3" s="291"/>
      <c r="F3" s="291"/>
      <c r="G3" s="291"/>
      <c r="H3" s="292"/>
    </row>
    <row r="4" spans="1:8" ht="15" thickBot="1" x14ac:dyDescent="0.3">
      <c r="A4" s="24"/>
      <c r="E4" s="23"/>
      <c r="F4" s="34"/>
      <c r="G4" s="33"/>
      <c r="H4" s="44"/>
    </row>
    <row r="5" spans="1:8" ht="16" thickBot="1" x14ac:dyDescent="0.3">
      <c r="A5" s="24"/>
      <c r="B5" s="43" t="s">
        <v>154</v>
      </c>
      <c r="C5" s="42"/>
      <c r="D5" s="41" t="s">
        <v>21</v>
      </c>
      <c r="E5" s="23"/>
      <c r="F5" s="34"/>
      <c r="G5" s="33"/>
      <c r="H5" s="44"/>
    </row>
    <row r="6" spans="1:8" ht="15.5" x14ac:dyDescent="0.25">
      <c r="A6" s="24"/>
      <c r="B6" s="39" t="s">
        <v>24</v>
      </c>
      <c r="C6" s="35"/>
      <c r="D6" s="40" t="s">
        <v>20</v>
      </c>
      <c r="E6" s="23"/>
      <c r="F6" s="34"/>
      <c r="G6" s="33"/>
      <c r="H6" s="44"/>
    </row>
    <row r="7" spans="1:8" ht="15.5" x14ac:dyDescent="0.35">
      <c r="A7" s="24"/>
      <c r="B7" s="39" t="s">
        <v>25</v>
      </c>
      <c r="C7" s="35"/>
      <c r="D7" s="38" t="s">
        <v>19</v>
      </c>
      <c r="E7" s="23"/>
      <c r="F7" s="34"/>
      <c r="G7" s="33"/>
      <c r="H7" s="44"/>
    </row>
    <row r="8" spans="1:8" ht="15.5" x14ac:dyDescent="0.35">
      <c r="A8" s="24"/>
      <c r="B8" s="39" t="s">
        <v>26</v>
      </c>
      <c r="C8" s="35"/>
      <c r="D8" s="38"/>
      <c r="E8" s="23"/>
      <c r="F8" s="34"/>
      <c r="G8" s="33"/>
      <c r="H8" s="44"/>
    </row>
    <row r="9" spans="1:8" ht="15.5" x14ac:dyDescent="0.35">
      <c r="A9" s="24"/>
      <c r="B9" s="39" t="s">
        <v>14</v>
      </c>
      <c r="C9" s="35"/>
      <c r="D9" s="38"/>
      <c r="E9" s="23"/>
      <c r="F9" s="34"/>
      <c r="G9" s="33"/>
      <c r="H9" s="44"/>
    </row>
    <row r="10" spans="1:8" ht="15" thickBot="1" x14ac:dyDescent="0.4">
      <c r="A10" s="24"/>
      <c r="B10" s="37" t="s">
        <v>27</v>
      </c>
      <c r="C10" s="35"/>
      <c r="D10" s="36"/>
      <c r="E10" s="23"/>
      <c r="F10" s="34"/>
      <c r="G10" s="33"/>
      <c r="H10" s="44"/>
    </row>
    <row r="11" spans="1:8" x14ac:dyDescent="0.35">
      <c r="A11" s="24"/>
      <c r="B11" s="35"/>
      <c r="C11" s="35"/>
      <c r="D11" s="36"/>
      <c r="E11" s="23"/>
      <c r="F11" s="34"/>
      <c r="G11" s="33"/>
      <c r="H11" s="44"/>
    </row>
    <row r="12" spans="1:8" ht="15" thickBot="1" x14ac:dyDescent="0.4">
      <c r="A12" s="24"/>
      <c r="B12" s="35"/>
      <c r="C12" s="35"/>
      <c r="D12" s="36"/>
      <c r="E12" s="23"/>
      <c r="F12" s="34"/>
      <c r="G12" s="33"/>
      <c r="H12" s="44"/>
    </row>
    <row r="13" spans="1:8" ht="25.5" customHeight="1" thickBot="1" x14ac:dyDescent="0.3">
      <c r="A13" s="24"/>
      <c r="B13" s="35"/>
      <c r="C13" s="35"/>
      <c r="D13" s="223" t="s">
        <v>28</v>
      </c>
      <c r="E13" s="226"/>
      <c r="F13" s="207"/>
      <c r="G13" s="227">
        <f>'Soutenance orale'!F89</f>
        <v>0</v>
      </c>
      <c r="H13" s="229" t="s">
        <v>29</v>
      </c>
    </row>
    <row r="14" spans="1:8" ht="15" thickBot="1" x14ac:dyDescent="0.4">
      <c r="A14" s="24"/>
      <c r="B14" s="35"/>
      <c r="C14" s="35"/>
      <c r="D14" s="36"/>
      <c r="E14" s="203"/>
      <c r="F14" s="204"/>
      <c r="G14" s="201"/>
      <c r="H14" s="44"/>
    </row>
    <row r="15" spans="1:8" ht="24.75" customHeight="1" thickBot="1" x14ac:dyDescent="0.3">
      <c r="A15" s="24"/>
      <c r="B15" s="1"/>
      <c r="C15" s="35"/>
      <c r="D15" s="223" t="s">
        <v>127</v>
      </c>
      <c r="E15" s="224"/>
      <c r="F15" s="201" t="s">
        <v>7</v>
      </c>
      <c r="G15" s="228">
        <f>E15*2.5</f>
        <v>0</v>
      </c>
      <c r="H15" s="229" t="s">
        <v>29</v>
      </c>
    </row>
    <row r="16" spans="1:8" ht="15" thickBot="1" x14ac:dyDescent="0.4">
      <c r="A16" s="24"/>
      <c r="B16" s="35"/>
      <c r="C16" s="35"/>
      <c r="D16" s="36"/>
      <c r="E16" s="203"/>
      <c r="F16" s="204"/>
      <c r="G16" s="201"/>
      <c r="H16" s="44"/>
    </row>
    <row r="17" spans="1:8" ht="24.75" customHeight="1" thickBot="1" x14ac:dyDescent="0.3">
      <c r="A17" s="24"/>
      <c r="B17" s="35"/>
      <c r="C17" s="35"/>
      <c r="D17" s="223" t="s">
        <v>15</v>
      </c>
      <c r="E17" s="225"/>
      <c r="F17" s="222"/>
      <c r="G17" s="227">
        <f>(G13+G15)</f>
        <v>0</v>
      </c>
      <c r="H17" s="229" t="s">
        <v>16</v>
      </c>
    </row>
    <row r="18" spans="1:8" x14ac:dyDescent="0.35">
      <c r="A18" s="24"/>
      <c r="B18" s="35"/>
      <c r="C18" s="35"/>
      <c r="D18" s="36"/>
      <c r="E18" s="203"/>
      <c r="F18" s="204"/>
      <c r="G18" s="201"/>
      <c r="H18" s="44"/>
    </row>
    <row r="19" spans="1:8" ht="10.5" customHeight="1" thickBot="1" x14ac:dyDescent="0.4">
      <c r="A19" s="24"/>
      <c r="B19" s="35"/>
      <c r="C19" s="35"/>
      <c r="D19" s="36"/>
      <c r="E19" s="203"/>
      <c r="F19" s="204"/>
      <c r="G19" s="201"/>
      <c r="H19" s="44"/>
    </row>
    <row r="20" spans="1:8" ht="23.25" customHeight="1" thickBot="1" x14ac:dyDescent="0.3">
      <c r="A20" s="24"/>
      <c r="B20" s="35"/>
      <c r="C20" s="35"/>
      <c r="D20" s="50" t="s">
        <v>17</v>
      </c>
      <c r="E20" s="361">
        <f>G17/5</f>
        <v>0</v>
      </c>
      <c r="F20" s="362"/>
      <c r="G20" s="201" t="s">
        <v>7</v>
      </c>
      <c r="H20" s="44"/>
    </row>
    <row r="21" spans="1:8" ht="15" thickBot="1" x14ac:dyDescent="0.4">
      <c r="A21" s="24"/>
      <c r="B21" s="35"/>
      <c r="C21" s="35"/>
      <c r="D21" s="36"/>
      <c r="E21" s="203"/>
      <c r="F21" s="204"/>
      <c r="G21" s="202"/>
      <c r="H21" s="44"/>
    </row>
    <row r="22" spans="1:8" ht="26.25" customHeight="1" thickBot="1" x14ac:dyDescent="0.3">
      <c r="A22" s="24"/>
      <c r="B22" s="35"/>
      <c r="C22" s="35"/>
      <c r="D22" s="49" t="s">
        <v>18</v>
      </c>
      <c r="E22" s="363"/>
      <c r="F22" s="364"/>
      <c r="G22" s="201" t="s">
        <v>7</v>
      </c>
      <c r="H22" s="44"/>
    </row>
    <row r="23" spans="1:8" x14ac:dyDescent="0.35">
      <c r="A23" s="24"/>
      <c r="B23" s="35"/>
      <c r="C23" s="35"/>
      <c r="D23" s="36"/>
      <c r="E23" s="23"/>
      <c r="F23" s="34"/>
      <c r="G23" s="33"/>
      <c r="H23" s="44"/>
    </row>
    <row r="24" spans="1:8" ht="15" thickBot="1" x14ac:dyDescent="0.3">
      <c r="A24" s="24"/>
      <c r="C24" s="35"/>
      <c r="E24" s="23"/>
      <c r="F24" s="34"/>
      <c r="G24" s="33"/>
      <c r="H24" s="44"/>
    </row>
    <row r="25" spans="1:8" ht="15" customHeight="1" thickBot="1" x14ac:dyDescent="0.3">
      <c r="A25" s="365" t="s">
        <v>3</v>
      </c>
      <c r="B25" s="366"/>
      <c r="C25" s="366"/>
      <c r="D25" s="366"/>
      <c r="E25" s="366"/>
      <c r="F25" s="366"/>
      <c r="G25" s="367"/>
      <c r="H25" s="44"/>
    </row>
    <row r="26" spans="1:8" ht="15" customHeight="1" x14ac:dyDescent="0.25">
      <c r="A26" s="45"/>
      <c r="B26" s="46"/>
      <c r="C26" s="46"/>
      <c r="D26" s="47"/>
      <c r="E26" s="47"/>
      <c r="F26" s="47"/>
      <c r="G26" s="48"/>
      <c r="H26" s="44"/>
    </row>
    <row r="27" spans="1:8" ht="15" customHeight="1" x14ac:dyDescent="0.25">
      <c r="A27" s="45"/>
      <c r="B27" s="46"/>
      <c r="C27" s="46"/>
      <c r="D27" s="47"/>
      <c r="E27" s="47"/>
      <c r="F27" s="47"/>
      <c r="G27" s="48"/>
      <c r="H27" s="44"/>
    </row>
    <row r="28" spans="1:8" ht="15" customHeight="1" x14ac:dyDescent="0.25">
      <c r="A28" s="45"/>
      <c r="B28" s="46"/>
      <c r="C28" s="46"/>
      <c r="D28" s="47"/>
      <c r="E28" s="47"/>
      <c r="F28" s="47"/>
      <c r="G28" s="48"/>
      <c r="H28" s="44"/>
    </row>
    <row r="29" spans="1:8" ht="15" customHeight="1" x14ac:dyDescent="0.25">
      <c r="A29" s="45"/>
      <c r="B29" s="46"/>
      <c r="C29" s="46"/>
      <c r="D29" s="47"/>
      <c r="E29" s="47"/>
      <c r="F29" s="47"/>
      <c r="G29" s="48"/>
      <c r="H29" s="44"/>
    </row>
    <row r="30" spans="1:8" ht="15" customHeight="1" x14ac:dyDescent="0.25">
      <c r="A30" s="45"/>
      <c r="B30" s="46"/>
      <c r="C30" s="46"/>
      <c r="D30" s="47"/>
      <c r="E30" s="47"/>
      <c r="F30" s="47"/>
      <c r="G30" s="48"/>
      <c r="H30" s="44"/>
    </row>
    <row r="31" spans="1:8" ht="15" customHeight="1" x14ac:dyDescent="0.25">
      <c r="A31" s="45"/>
      <c r="B31" s="46"/>
      <c r="C31" s="46"/>
      <c r="D31" s="47"/>
      <c r="E31" s="47"/>
      <c r="F31" s="47"/>
      <c r="G31" s="48"/>
      <c r="H31" s="44"/>
    </row>
    <row r="32" spans="1:8" ht="15" customHeight="1" x14ac:dyDescent="0.25">
      <c r="A32" s="45"/>
      <c r="B32" s="46"/>
      <c r="C32" s="46"/>
      <c r="D32" s="47"/>
      <c r="E32" s="47"/>
      <c r="F32" s="47"/>
      <c r="G32" s="48"/>
      <c r="H32" s="44"/>
    </row>
    <row r="33" spans="1:8" ht="15" customHeight="1" x14ac:dyDescent="0.25">
      <c r="A33" s="45"/>
      <c r="B33" s="46"/>
      <c r="C33" s="46"/>
      <c r="D33" s="47"/>
      <c r="E33" s="47"/>
      <c r="F33" s="47"/>
      <c r="G33" s="48"/>
      <c r="H33" s="44"/>
    </row>
    <row r="34" spans="1:8" ht="15" thickBot="1" x14ac:dyDescent="0.3">
      <c r="A34" s="356"/>
      <c r="B34" s="357"/>
      <c r="C34" s="357"/>
      <c r="D34" s="357"/>
      <c r="E34" s="357"/>
      <c r="F34" s="357"/>
      <c r="G34" s="358"/>
      <c r="H34" s="44"/>
    </row>
    <row r="35" spans="1:8" ht="15" thickBot="1" x14ac:dyDescent="0.3">
      <c r="A35" s="22"/>
      <c r="B35" s="21"/>
      <c r="C35" s="21"/>
      <c r="D35" s="21"/>
      <c r="E35" s="20"/>
      <c r="F35" s="20"/>
      <c r="G35" s="20"/>
      <c r="H35" s="44"/>
    </row>
    <row r="36" spans="1:8" ht="21" customHeight="1" thickBot="1" x14ac:dyDescent="0.3">
      <c r="A36" s="359" t="s">
        <v>2</v>
      </c>
      <c r="B36" s="360"/>
      <c r="C36" s="51"/>
      <c r="D36" s="53" t="s">
        <v>1</v>
      </c>
      <c r="E36" s="343" t="s">
        <v>0</v>
      </c>
      <c r="F36" s="368"/>
      <c r="G36" s="344"/>
      <c r="H36" s="44"/>
    </row>
    <row r="37" spans="1:8" ht="33" customHeight="1" thickBot="1" x14ac:dyDescent="0.3">
      <c r="A37" s="328"/>
      <c r="B37" s="329"/>
      <c r="C37" s="17"/>
      <c r="D37" s="52"/>
      <c r="E37" s="369"/>
      <c r="F37" s="370"/>
      <c r="G37" s="371"/>
      <c r="H37" s="44"/>
    </row>
    <row r="38" spans="1:8" ht="33" customHeight="1" x14ac:dyDescent="0.25">
      <c r="A38" s="296"/>
      <c r="B38" s="297"/>
      <c r="C38" s="17"/>
      <c r="D38" s="16"/>
      <c r="E38" s="15"/>
      <c r="H38" s="44"/>
    </row>
    <row r="39" spans="1:8" ht="36.75" customHeight="1" x14ac:dyDescent="0.25">
      <c r="A39" s="298"/>
      <c r="B39" s="299"/>
      <c r="C39" s="18"/>
      <c r="D39" s="16"/>
      <c r="E39" s="15"/>
      <c r="H39" s="44"/>
    </row>
    <row r="40" spans="1:8" ht="39" customHeight="1" x14ac:dyDescent="0.25">
      <c r="A40" s="296"/>
      <c r="B40" s="297"/>
      <c r="C40" s="17"/>
      <c r="D40" s="16"/>
      <c r="E40" s="15"/>
      <c r="H40" s="44"/>
    </row>
    <row r="41" spans="1:8" ht="34.5" customHeight="1" thickBot="1" x14ac:dyDescent="0.3">
      <c r="A41" s="324"/>
      <c r="B41" s="325"/>
      <c r="C41" s="14"/>
      <c r="D41" s="13"/>
      <c r="E41" s="332" t="s">
        <v>153</v>
      </c>
      <c r="F41" s="333"/>
      <c r="G41" s="333"/>
      <c r="H41" s="372"/>
    </row>
    <row r="43" spans="1:8" x14ac:dyDescent="0.3">
      <c r="B43" s="12"/>
      <c r="C43" s="12"/>
    </row>
  </sheetData>
  <mergeCells count="15">
    <mergeCell ref="A2:H2"/>
    <mergeCell ref="A38:B38"/>
    <mergeCell ref="A39:B39"/>
    <mergeCell ref="A40:B40"/>
    <mergeCell ref="A41:B41"/>
    <mergeCell ref="A37:B37"/>
    <mergeCell ref="A3:H3"/>
    <mergeCell ref="A34:G34"/>
    <mergeCell ref="A36:B36"/>
    <mergeCell ref="E20:F20"/>
    <mergeCell ref="E22:F22"/>
    <mergeCell ref="A25:G25"/>
    <mergeCell ref="E36:G36"/>
    <mergeCell ref="E37:G37"/>
    <mergeCell ref="E41:H41"/>
  </mergeCells>
  <pageMargins left="0.70866141732283472" right="0.70866141732283472" top="0.74803149606299213" bottom="0.74803149606299213" header="0.31496062992125984" footer="0.31496062992125984"/>
  <pageSetup paperSize="8"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Soutenance orale</vt:lpstr>
      <vt:lpstr>Note finale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DUBOIS</dc:creator>
  <cp:lastModifiedBy>Cecile Mignon</cp:lastModifiedBy>
  <cp:lastPrinted>2019-12-03T10:51:50Z</cp:lastPrinted>
  <dcterms:created xsi:type="dcterms:W3CDTF">2017-09-28T12:09:32Z</dcterms:created>
  <dcterms:modified xsi:type="dcterms:W3CDTF">2024-01-17T18:45:57Z</dcterms:modified>
</cp:coreProperties>
</file>